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3T 2020\"/>
    </mc:Choice>
  </mc:AlternateContent>
  <bookViews>
    <workbookView xWindow="-120" yWindow="-120" windowWidth="20730" windowHeight="11160" activeTab="1"/>
  </bookViews>
  <sheets>
    <sheet name="balance sheet pro forma" sheetId="28" r:id="rId1"/>
    <sheet name="statement of cash flows pro for" sheetId="29" r:id="rId2"/>
    <sheet name="income statement pro forma" sheetId="27" r:id="rId3"/>
    <sheet name="managerial EBITDA pro forma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9" l="1"/>
  <c r="G72" i="29"/>
  <c r="I65" i="29"/>
  <c r="G65" i="29"/>
  <c r="I56" i="29"/>
  <c r="I76" i="29" s="1"/>
  <c r="I82" i="29" s="1"/>
  <c r="G56" i="29"/>
  <c r="G76" i="29" s="1"/>
  <c r="G82" i="29" s="1"/>
  <c r="E72" i="29"/>
  <c r="C72" i="29"/>
  <c r="E65" i="29"/>
  <c r="E76" i="29" s="1"/>
  <c r="E82" i="29" s="1"/>
  <c r="C65" i="29"/>
  <c r="C76" i="29" s="1"/>
  <c r="C82" i="29" s="1"/>
  <c r="E56" i="29"/>
  <c r="C56" i="29"/>
  <c r="I89" i="28"/>
  <c r="G89" i="28"/>
  <c r="I77" i="28"/>
  <c r="I79" i="28" s="1"/>
  <c r="G77" i="28"/>
  <c r="G79" i="28" s="1"/>
  <c r="G91" i="28" s="1"/>
  <c r="I65" i="28"/>
  <c r="G65" i="28"/>
  <c r="I44" i="28"/>
  <c r="I42" i="28"/>
  <c r="G42" i="28"/>
  <c r="G44" i="28" s="1"/>
  <c r="I27" i="28"/>
  <c r="G27" i="28"/>
  <c r="I22" i="28"/>
  <c r="G22" i="28"/>
  <c r="E89" i="28"/>
  <c r="C89" i="28"/>
  <c r="E77" i="28"/>
  <c r="C77" i="28"/>
  <c r="E65" i="28"/>
  <c r="C65" i="28"/>
  <c r="E42" i="28"/>
  <c r="C42" i="28"/>
  <c r="E27" i="28"/>
  <c r="C27" i="28"/>
  <c r="E22" i="28"/>
  <c r="C22" i="28"/>
  <c r="I91" i="28" l="1"/>
  <c r="C91" i="28"/>
  <c r="E79" i="28"/>
  <c r="E91" i="28" s="1"/>
  <c r="C79" i="28"/>
  <c r="E44" i="28"/>
  <c r="C44" i="28"/>
  <c r="T49" i="27"/>
  <c r="T51" i="27" s="1"/>
  <c r="R49" i="27"/>
  <c r="P49" i="27"/>
  <c r="M49" i="27"/>
  <c r="K49" i="27"/>
  <c r="J49" i="27"/>
  <c r="I49" i="27"/>
  <c r="H49" i="27"/>
  <c r="H51" i="27" s="1"/>
  <c r="G49" i="27"/>
  <c r="F49" i="27"/>
  <c r="D49" i="27"/>
  <c r="V47" i="27"/>
  <c r="N47" i="27"/>
  <c r="N49" i="27" s="1"/>
  <c r="L47" i="27"/>
  <c r="L49" i="27" s="1"/>
  <c r="V41" i="27"/>
  <c r="N41" i="27"/>
  <c r="L41" i="27"/>
  <c r="V40" i="27"/>
  <c r="N40" i="27"/>
  <c r="L40" i="27"/>
  <c r="V35" i="27"/>
  <c r="N35" i="27"/>
  <c r="L35" i="27"/>
  <c r="V34" i="27"/>
  <c r="N34" i="27"/>
  <c r="L34" i="27"/>
  <c r="I32" i="27"/>
  <c r="H32" i="27"/>
  <c r="H37" i="27" s="1"/>
  <c r="H43" i="27" s="1"/>
  <c r="T30" i="27"/>
  <c r="T32" i="27" s="1"/>
  <c r="T37" i="27" s="1"/>
  <c r="T43" i="27" s="1"/>
  <c r="S30" i="27"/>
  <c r="R30" i="27"/>
  <c r="R32" i="27" s="1"/>
  <c r="R37" i="27" s="1"/>
  <c r="R43" i="27" s="1"/>
  <c r="R51" i="27" s="1"/>
  <c r="Q30" i="27"/>
  <c r="P30" i="27"/>
  <c r="P32" i="27" s="1"/>
  <c r="J30" i="27"/>
  <c r="I30" i="27"/>
  <c r="H30" i="27"/>
  <c r="G30" i="27"/>
  <c r="G32" i="27" s="1"/>
  <c r="F30" i="27"/>
  <c r="D30" i="27"/>
  <c r="D32" i="27" s="1"/>
  <c r="V28" i="27"/>
  <c r="N28" i="27"/>
  <c r="L28" i="27"/>
  <c r="V27" i="27"/>
  <c r="N27" i="27"/>
  <c r="L27" i="27"/>
  <c r="V26" i="27"/>
  <c r="N26" i="27"/>
  <c r="L26" i="27"/>
  <c r="V25" i="27"/>
  <c r="N25" i="27"/>
  <c r="L25" i="27"/>
  <c r="S21" i="27"/>
  <c r="Q21" i="27"/>
  <c r="H21" i="27"/>
  <c r="G21" i="27"/>
  <c r="E21" i="27"/>
  <c r="V19" i="27"/>
  <c r="N19" i="27"/>
  <c r="L19" i="27"/>
  <c r="T17" i="27"/>
  <c r="T21" i="27" s="1"/>
  <c r="H17" i="27"/>
  <c r="F17" i="27"/>
  <c r="F21" i="27" s="1"/>
  <c r="D17" i="27"/>
  <c r="D21" i="27" s="1"/>
  <c r="V15" i="27"/>
  <c r="N15" i="27"/>
  <c r="L15" i="27"/>
  <c r="T13" i="27"/>
  <c r="R13" i="27"/>
  <c r="R17" i="27" s="1"/>
  <c r="R21" i="27" s="1"/>
  <c r="P13" i="27"/>
  <c r="P17" i="27" s="1"/>
  <c r="P21" i="27" s="1"/>
  <c r="V21" i="27" s="1"/>
  <c r="N13" i="27"/>
  <c r="N17" i="27" s="1"/>
  <c r="L13" i="27"/>
  <c r="L17" i="27" s="1"/>
  <c r="J13" i="27"/>
  <c r="J17" i="27" s="1"/>
  <c r="J21" i="27" s="1"/>
  <c r="J32" i="27" s="1"/>
  <c r="J37" i="27" s="1"/>
  <c r="J43" i="27" s="1"/>
  <c r="H13" i="27"/>
  <c r="F13" i="27"/>
  <c r="D13" i="27"/>
  <c r="L32" i="27" l="1"/>
  <c r="D37" i="27"/>
  <c r="F32" i="27"/>
  <c r="F37" i="27" s="1"/>
  <c r="F43" i="27" s="1"/>
  <c r="F51" i="27" s="1"/>
  <c r="P37" i="27"/>
  <c r="V32" i="27"/>
  <c r="N21" i="27"/>
  <c r="L21" i="27"/>
  <c r="J51" i="27"/>
  <c r="V49" i="27"/>
  <c r="V13" i="27"/>
  <c r="V17" i="27" s="1"/>
  <c r="V30" i="27"/>
  <c r="L30" i="27"/>
  <c r="N30" i="27"/>
  <c r="V37" i="27" l="1"/>
  <c r="P43" i="27"/>
  <c r="D43" i="27"/>
  <c r="N37" i="27"/>
  <c r="L37" i="27"/>
  <c r="N32" i="27"/>
  <c r="V43" i="27" l="1"/>
  <c r="P51" i="27"/>
  <c r="V51" i="27" s="1"/>
  <c r="D51" i="27"/>
  <c r="N43" i="27"/>
  <c r="L43" i="27"/>
  <c r="N51" i="27" l="1"/>
  <c r="L51" i="27"/>
  <c r="H16" i="23" l="1"/>
  <c r="F16" i="23"/>
  <c r="Q16" i="23" l="1"/>
  <c r="I16" i="23"/>
  <c r="E16" i="23" l="1"/>
  <c r="G16" i="23"/>
  <c r="S16" i="23"/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C16" i="23" l="1"/>
  <c r="T23" i="9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K16" i="23" l="1"/>
  <c r="M16" i="23"/>
  <c r="O16" i="23"/>
  <c r="T35" i="9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U16" i="23" l="1"/>
  <c r="T33" i="9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<sst xmlns="http://schemas.openxmlformats.org/spreadsheetml/2006/main" count="602" uniqueCount="350">
  <si>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</si>
  <si>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</si>
  <si>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</si>
  <si>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</si>
  <si>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</si>
  <si>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</si>
  <si>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</si>
  <si>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</si>
  <si>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</si>
  <si>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</si>
  <si>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</si>
  <si>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</si>
  <si>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</si>
  <si>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</si>
  <si>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</si>
  <si>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</si>
  <si>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</si>
  <si>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</si>
  <si>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</si>
  <si>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</si>
  <si>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</si>
  <si>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</si>
  <si>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</si>
  <si>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</si>
  <si>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</si>
  <si>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</si>
  <si>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</si>
  <si>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</si>
  <si>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</si>
  <si>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</si>
  <si>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</si>
  <si>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</si>
  <si>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</si>
  <si>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</si>
  <si>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</si>
  <si>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</si>
  <si>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</si>
  <si>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</si>
  <si>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</si>
  <si>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</si>
  <si>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</si>
  <si>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</si>
  <si>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</si>
  <si>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</si>
  <si>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</si>
  <si>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</si>
  <si>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</si>
  <si>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</si>
  <si>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</si>
  <si>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</si>
  <si>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</si>
  <si>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</si>
  <si>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</si>
  <si>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</si>
  <si>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</si>
  <si>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</si>
  <si>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</si>
  <si>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</si>
  <si>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</si>
  <si>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</si>
  <si>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</si>
  <si>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</si>
  <si>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</si>
  <si>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</si>
  <si>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</si>
  <si>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</si>
  <si>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</si>
  <si>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</si>
  <si>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</si>
  <si>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</si>
  <si>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</si>
  <si>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</si>
  <si>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</si>
  <si>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</si>
  <si>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</si>
  <si>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</si>
  <si>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</si>
  <si>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</si>
  <si>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</si>
  <si>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</si>
  <si>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</si>
  <si>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</si>
  <si>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</si>
  <si>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</si>
  <si>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</si>
  <si>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</si>
  <si>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</si>
  <si>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</si>
  <si>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</si>
  <si>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</si>
  <si>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</si>
  <si>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</si>
  <si>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</si>
  <si>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</si>
  <si>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</si>
  <si>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</si>
  <si>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</si>
  <si>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</si>
  <si>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</si>
  <si>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</si>
  <si>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</si>
  <si>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</si>
  <si>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</si>
  <si>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</si>
  <si>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</si>
  <si>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</si>
  <si>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</si>
  <si>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</si>
  <si>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</si>
  <si>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</si>
  <si>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</si>
  <si>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</si>
  <si>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</si>
  <si>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</si>
  <si>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</si>
  <si>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</si>
  <si>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</si>
  <si>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</si>
  <si>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</si>
  <si>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</si>
  <si>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</si>
  <si>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</si>
  <si>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</si>
  <si>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</si>
  <si>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</si>
  <si>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</si>
  <si>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</si>
  <si>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</si>
  <si>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</si>
  <si>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</si>
  <si>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</si>
  <si>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</si>
  <si>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</si>
  <si>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</si>
  <si>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</si>
  <si>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</si>
  <si>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</si>
  <si>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</si>
  <si>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</si>
  <si>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</si>
  <si>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</si>
  <si>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</si>
  <si>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</si>
  <si>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</si>
  <si>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</si>
  <si>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</si>
  <si>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</si>
  <si>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</si>
  <si>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</si>
  <si>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</si>
  <si>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</si>
  <si>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</si>
  <si>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</si>
  <si>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</si>
  <si>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</si>
  <si>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</si>
  <si>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</si>
  <si>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</si>
  <si>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</si>
  <si>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</si>
  <si>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</si>
  <si>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</si>
  <si>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</si>
  <si>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</si>
  <si>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</si>
  <si>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</si>
  <si>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</si>
  <si>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</si>
  <si>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</si>
  <si>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</si>
  <si>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</si>
  <si>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</si>
  <si>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</si>
  <si>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</si>
  <si>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</si>
  <si>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</si>
  <si>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</si>
  <si>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</si>
  <si>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</si>
  <si>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</si>
  <si>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</si>
  <si>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</si>
  <si>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</si>
  <si>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</si>
  <si>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</si>
  <si>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</si>
  <si>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</si>
  <si>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</si>
  <si>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</si>
  <si>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</si>
  <si>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</si>
  <si>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</si>
  <si>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</si>
  <si>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</si>
  <si>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</si>
  <si>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</si>
  <si>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</si>
  <si>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</si>
  <si>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</si>
  <si>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</si>
  <si>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</si>
  <si>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</si>
  <si>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</si>
  <si>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</si>
  <si>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</si>
  <si>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</si>
  <si>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</si>
  <si>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</si>
  <si>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</si>
  <si>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</si>
  <si>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</si>
  <si>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</si>
  <si>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</si>
  <si>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</si>
  <si>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</si>
  <si>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</si>
  <si>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</si>
  <si>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1Q19</t>
  </si>
  <si>
    <t>2Q19</t>
  </si>
  <si>
    <t>3Q19</t>
  </si>
  <si>
    <t>4Q19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</si>
  <si>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</si>
  <si>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</si>
  <si>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</si>
  <si>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</si>
  <si>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</si>
  <si>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</si>
  <si>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</si>
  <si>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</si>
  <si>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</si>
  <si>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</si>
  <si>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</si>
  <si>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</si>
  <si>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</si>
  <si>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</si>
  <si>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</si>
  <si>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</si>
  <si>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</si>
  <si>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</si>
  <si>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</si>
  <si>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</si>
  <si>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</si>
  <si>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1Q20</t>
  </si>
  <si>
    <t>2Q20</t>
  </si>
  <si>
    <t>Managerial EBITDA Pro-Forma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</si>
  <si>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</si>
  <si>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</si>
  <si>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</si>
  <si>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</si>
  <si>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</si>
  <si>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</si>
  <si>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MANAGERIAL EBITDA</t>
  </si>
  <si>
    <t>9M19</t>
  </si>
  <si>
    <t>9M20</t>
  </si>
  <si>
    <t>3Q20</t>
  </si>
  <si>
    <t>MANAGERIAL EBITDA MARGIN</t>
  </si>
  <si>
    <t>Consolidated Pro Forma</t>
  </si>
  <si>
    <t>* considers the incorporation of Padtec S.A. shares by Padtec Holding S.A. since Jan 01, 2019</t>
  </si>
  <si>
    <t>Consolidated</t>
  </si>
  <si>
    <t>c</t>
  </si>
  <si>
    <t>Balance Sheet</t>
  </si>
  <si>
    <t>Parent Company</t>
  </si>
  <si>
    <t>09/30/2020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</si>
  <si>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</si>
  <si>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</si>
  <si>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</si>
  <si>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</si>
  <si>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</si>
  <si>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</si>
  <si>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</si>
  <si>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</si>
  <si>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</si>
  <si>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</si>
  <si>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</si>
  <si>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</si>
  <si>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</si>
  <si>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</si>
  <si>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Investiments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</si>
  <si>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</si>
  <si>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</si>
  <si>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</si>
  <si>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</si>
  <si>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</si>
  <si>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</si>
  <si>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</si>
  <si>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</si>
  <si>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</si>
  <si>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</si>
  <si>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</si>
  <si>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</si>
  <si>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</si>
  <si>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</si>
  <si>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</si>
  <si>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</si>
  <si>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</si>
  <si>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</si>
  <si>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</si>
  <si>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</si>
  <si>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</si>
  <si>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</si>
  <si>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</si>
  <si>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Currency translation adjustments</t>
  </si>
  <si>
    <t>Other comprehensive income</t>
  </si>
  <si>
    <t>Total of shareholders' equity</t>
  </si>
  <si>
    <t>Total of liabilities and shareholders' equity</t>
  </si>
  <si>
    <t>Statement of Cash Flows</t>
  </si>
  <si>
    <t>09/30/2019</t>
  </si>
  <si>
    <t>Cash flow from operating activities</t>
  </si>
  <si>
    <t>Profit/(loss) in the period before taxes</t>
  </si>
  <si>
    <t>Depreciation and amortization</t>
  </si>
  <si>
    <t>Interest and monetary variance on loans</t>
  </si>
  <si>
    <t>Provision for doubtful accounts</t>
  </si>
  <si>
    <t>Creational (reversal) of general provisions</t>
  </si>
  <si>
    <t>Provision for obsolescence of inventory</t>
  </si>
  <si>
    <t>Creational (reversal) of liabilities overdraft</t>
  </si>
  <si>
    <t>Provision for labor, civil and tax risks</t>
  </si>
  <si>
    <t>Equity accounting in earnings</t>
  </si>
  <si>
    <t>Write-off of fixed and intangible assets</t>
  </si>
  <si>
    <t>Invesntories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</si>
  <si>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</si>
  <si>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</si>
  <si>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</si>
  <si>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</si>
  <si>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</si>
  <si>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</si>
  <si>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</si>
  <si>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</si>
  <si>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</si>
  <si>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</si>
  <si>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</si>
  <si>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Mutual agreement of related parties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</si>
  <si>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</si>
  <si>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</si>
  <si>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</si>
  <si>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</si>
  <si>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</si>
  <si>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</si>
  <si>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</si>
  <si>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of combining companies</t>
  </si>
  <si>
    <t>Cash and cash equivalents at the beggining of the period</t>
  </si>
  <si>
    <t>Cash and cash equivalents at the end of the period</t>
  </si>
  <si>
    <t>Pro Forma</t>
  </si>
  <si>
    <t>Balance sheet adjustment or conversion</t>
  </si>
  <si>
    <t>Provision for fair value of stock options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</si>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</sst>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</cellStyleXfs>
  <cellXfs count="371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0" fontId="50" fillId="0" borderId="0" xfId="0" applyFont="1" applyFill="1"/>
    <xf numFmtId="165" fontId="50" fillId="0" borderId="1" xfId="0" applyNumberFormat="1" applyFont="1" applyBorder="1"/>
    <xf numFmtId="165" fontId="50" fillId="0" borderId="0" xfId="0" applyNumberFormat="1" applyFont="1" applyFill="1" applyBorder="1"/>
    <xf numFmtId="165" fontId="50" fillId="0" borderId="0" xfId="0" applyNumberFormat="1" applyFont="1"/>
    <xf numFmtId="165" fontId="50" fillId="0" borderId="0" xfId="0" applyNumberFormat="1" applyFont="1" applyFill="1"/>
    <xf numFmtId="165" fontId="50" fillId="0" borderId="0" xfId="2" applyNumberFormat="1" applyFont="1" applyFill="1" applyBorder="1" applyAlignment="1">
      <alignment vertical="center"/>
    </xf>
    <xf numFmtId="164" fontId="50" fillId="0" borderId="0" xfId="1" applyFont="1"/>
    <xf numFmtId="165" fontId="51" fillId="0" borderId="3" xfId="0" applyNumberFormat="1" applyFont="1" applyBorder="1"/>
    <xf numFmtId="165" fontId="51" fillId="0" borderId="0" xfId="0" applyNumberFormat="1" applyFont="1" applyFill="1" applyBorder="1"/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6" fontId="13" fillId="11" borderId="1" xfId="2" applyNumberFormat="1" applyFont="1" applyFill="1" applyBorder="1" applyAlignment="1" applyProtection="1">
      <alignment horizontal="centerContinuous" vertical="center"/>
    </xf>
    <xf numFmtId="166" fontId="11" fillId="11" borderId="0" xfId="2" applyNumberFormat="1" applyFont="1" applyFill="1" applyBorder="1" applyAlignment="1">
      <alignment horizontal="right" vertical="center"/>
    </xf>
    <xf numFmtId="166" fontId="11" fillId="11" borderId="0" xfId="0" applyNumberFormat="1" applyFont="1" applyFill="1"/>
    <xf numFmtId="166" fontId="13" fillId="11" borderId="1" xfId="2" applyNumberFormat="1" applyFont="1" applyFill="1" applyBorder="1" applyAlignment="1" applyProtection="1">
      <alignment horizontal="center" vertical="center"/>
    </xf>
    <xf numFmtId="166" fontId="13" fillId="11" borderId="1" xfId="2" quotePrefix="1" applyNumberFormat="1" applyFont="1" applyFill="1" applyBorder="1" applyAlignment="1" applyProtection="1">
      <alignment horizontal="center"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5" fontId="13" fillId="9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 applyProtection="1">
      <alignment horizontal="right" vertical="center"/>
    </xf>
    <xf numFmtId="165" fontId="11" fillId="9" borderId="0" xfId="2" applyNumberFormat="1" applyFont="1" applyFill="1" applyBorder="1" applyAlignment="1" applyProtection="1">
      <alignment horizontal="right" vertical="center"/>
    </xf>
    <xf numFmtId="165" fontId="13" fillId="9" borderId="1" xfId="2" applyNumberFormat="1" applyFont="1" applyFill="1" applyBorder="1" applyAlignment="1">
      <alignment vertical="center"/>
    </xf>
    <xf numFmtId="165" fontId="11" fillId="9" borderId="1" xfId="2" applyNumberFormat="1" applyFont="1" applyFill="1" applyBorder="1" applyAlignment="1" applyProtection="1">
      <alignment horizontal="right" vertical="center"/>
    </xf>
    <xf numFmtId="165" fontId="13" fillId="9" borderId="3" xfId="2" applyNumberFormat="1" applyFont="1" applyFill="1" applyBorder="1" applyAlignment="1" applyProtection="1">
      <alignment horizontal="right" vertical="center"/>
    </xf>
    <xf numFmtId="165" fontId="52" fillId="12" borderId="0" xfId="2" applyNumberFormat="1" applyFont="1" applyFill="1" applyBorder="1" applyAlignment="1">
      <alignment vertical="center"/>
    </xf>
    <xf numFmtId="165" fontId="52" fillId="12" borderId="0" xfId="2" applyNumberFormat="1" applyFont="1" applyFill="1" applyBorder="1" applyAlignment="1" applyProtection="1">
      <alignment horizontal="right" vertical="center"/>
    </xf>
    <xf numFmtId="165" fontId="52" fillId="12" borderId="1" xfId="2" applyNumberFormat="1" applyFont="1" applyFill="1" applyBorder="1" applyAlignment="1">
      <alignment vertical="center"/>
    </xf>
    <xf numFmtId="165" fontId="53" fillId="12" borderId="0" xfId="2" applyNumberFormat="1" applyFont="1" applyFill="1" applyBorder="1" applyAlignment="1">
      <alignment vertical="center"/>
    </xf>
    <xf numFmtId="165" fontId="52" fillId="12" borderId="1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Border="1"/>
    <xf numFmtId="0" fontId="13" fillId="10" borderId="0" xfId="0" applyFont="1" applyFill="1"/>
    <xf numFmtId="165" fontId="11" fillId="9" borderId="1" xfId="0" applyNumberFormat="1" applyFont="1" applyFill="1" applyBorder="1"/>
    <xf numFmtId="0" fontId="11" fillId="9" borderId="0" xfId="0" applyFont="1" applyFill="1" applyBorder="1"/>
    <xf numFmtId="165" fontId="11" fillId="9" borderId="0" xfId="0" applyNumberFormat="1" applyFont="1" applyFill="1" applyBorder="1"/>
    <xf numFmtId="165" fontId="13" fillId="9" borderId="3" xfId="0" applyNumberFormat="1" applyFont="1" applyFill="1" applyBorder="1"/>
    <xf numFmtId="165" fontId="13" fillId="9" borderId="0" xfId="0" applyNumberFormat="1" applyFont="1" applyFill="1" applyBorder="1"/>
    <xf numFmtId="165" fontId="52" fillId="12" borderId="0" xfId="0" applyNumberFormat="1" applyFont="1" applyFill="1"/>
    <xf numFmtId="0" fontId="52" fillId="12" borderId="0" xfId="0" applyFont="1" applyFill="1" applyBorder="1"/>
    <xf numFmtId="164" fontId="52" fillId="12" borderId="0" xfId="1" applyFont="1" applyFill="1"/>
    <xf numFmtId="0" fontId="52" fillId="12" borderId="0" xfId="0" applyFont="1" applyFill="1"/>
    <xf numFmtId="0" fontId="53" fillId="9" borderId="0" xfId="0" applyFont="1" applyFill="1"/>
    <xf numFmtId="0" fontId="53" fillId="0" borderId="0" xfId="0" applyFont="1"/>
    <xf numFmtId="165" fontId="51" fillId="0" borderId="0" xfId="0" applyNumberFormat="1" applyFont="1" applyBorder="1"/>
    <xf numFmtId="172" fontId="13" fillId="9" borderId="0" xfId="11" applyNumberFormat="1" applyFont="1" applyFill="1" applyBorder="1"/>
    <xf numFmtId="172" fontId="11" fillId="9" borderId="0" xfId="11" applyNumberFormat="1" applyFont="1" applyFill="1" applyBorder="1"/>
    <xf numFmtId="165" fontId="13" fillId="9" borderId="3" xfId="2" applyNumberFormat="1" applyFont="1" applyFill="1" applyBorder="1" applyAlignment="1">
      <alignment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6" fontId="11" fillId="0" borderId="0" xfId="0" applyNumberFormat="1" applyFont="1" applyFill="1"/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horizontal="lef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49" fontId="13" fillId="1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13" fillId="9" borderId="2" xfId="2" applyNumberFormat="1" applyFont="1" applyFill="1" applyBorder="1" applyAlignment="1">
      <alignment horizontal="righ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Border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5" fontId="13" fillId="0" borderId="0" xfId="2" applyNumberFormat="1" applyFont="1" applyFill="1" applyAlignment="1">
      <alignment horizontal="right" vertical="center"/>
    </xf>
    <xf numFmtId="1" fontId="13" fillId="10" borderId="0" xfId="2" applyNumberFormat="1" applyFont="1" applyFill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3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43" fontId="53" fillId="12" borderId="0" xfId="15" applyFont="1" applyFill="1" applyBorder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>
      <alignment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164" fontId="13" fillId="8" borderId="0" xfId="2" applyFont="1" applyFill="1" applyBorder="1" applyAlignment="1" applyProtection="1">
      <alignment horizontal="center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49" fontId="13" fillId="10" borderId="0" xfId="2" applyNumberFormat="1" applyFont="1" applyFill="1" applyBorder="1" applyAlignment="1">
      <alignment horizontal="left" vertical="center"/>
    </xf>
    <xf numFmtId="165" fontId="13" fillId="10" borderId="0" xfId="2" applyNumberFormat="1" applyFont="1" applyFill="1" applyBorder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  <xf numFmtId="164" fontId="13" fillId="8" borderId="0" xfId="2" applyFont="1" applyFill="1" applyBorder="1" applyAlignment="1" applyProtection="1">
      <alignment horizontal="centerContinuous" vertical="center"/>
    </xf>
  </cellXfs>
  <cellStyles count="16">
    <cellStyle name="Normal" xfId="0" builtinId="0"/>
    <cellStyle name="Normal 11" xfId="13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showGridLines="0" topLeftCell="A53" workbookViewId="0">
      <selection activeCell="B56" sqref="B56"/>
    </sheetView>
  </sheetViews>
  <sheetFormatPr defaultColWidth="15.7109375" defaultRowHeight="15" x14ac:dyDescent="0.25"/>
  <cols>
    <col min="1" max="1" width="1.7109375" style="327" customWidth="1"/>
    <col min="2" max="2" width="45.7109375" style="327" customWidth="1"/>
    <col min="3" max="3" width="15.7109375" style="327" customWidth="1"/>
    <col min="4" max="4" width="1.140625" style="327" customWidth="1"/>
    <col min="5" max="5" width="15.7109375" style="327" customWidth="1"/>
    <col min="6" max="6" width="1.42578125" style="327" customWidth="1"/>
    <col min="7" max="7" width="15.7109375" style="327" customWidth="1"/>
    <col min="8" max="8" width="1.140625" style="327" customWidth="1"/>
    <col min="9" max="9" width="15.7109375" style="327" customWidth="1"/>
    <col min="10" max="16384" width="15.7109375" style="327"/>
  </cols>
  <sheetData>
    <row r="1" spans="1:9" s="303" customFormat="1" ht="12" customHeight="1" x14ac:dyDescent="0.2">
      <c r="A1" s="302" t="s">
        <v>259</v>
      </c>
      <c r="C1" s="304"/>
      <c r="D1" s="249"/>
      <c r="E1" s="304"/>
      <c r="F1" s="249"/>
      <c r="G1" s="304"/>
      <c r="H1" s="249"/>
      <c r="I1" s="304"/>
    </row>
    <row r="2" spans="1:9" s="303" customFormat="1" ht="15" customHeight="1" x14ac:dyDescent="0.2">
      <c r="A2" s="302"/>
      <c r="B2" s="349" t="s">
        <v>24</v>
      </c>
      <c r="C2" s="349"/>
      <c r="D2" s="249"/>
      <c r="E2" s="304"/>
      <c r="F2" s="249"/>
      <c r="G2" s="304"/>
      <c r="H2" s="249"/>
      <c r="I2" s="304"/>
    </row>
    <row r="3" spans="1:9" s="303" customFormat="1" ht="9.9499999999999993" customHeight="1" x14ac:dyDescent="0.2">
      <c r="A3" s="302"/>
      <c r="B3" s="237"/>
      <c r="C3" s="237"/>
      <c r="D3" s="249"/>
      <c r="E3" s="304"/>
      <c r="F3" s="249"/>
      <c r="G3" s="304"/>
      <c r="H3" s="249"/>
      <c r="I3" s="304"/>
    </row>
    <row r="4" spans="1:9" s="303" customFormat="1" ht="15" customHeight="1" x14ac:dyDescent="0.2">
      <c r="A4" s="302"/>
      <c r="B4" s="350" t="s">
        <v>260</v>
      </c>
      <c r="C4" s="350"/>
      <c r="D4" s="249"/>
      <c r="E4" s="304"/>
      <c r="F4" s="249"/>
      <c r="G4" s="304"/>
      <c r="H4" s="249"/>
      <c r="I4" s="304"/>
    </row>
    <row r="5" spans="1:9" s="303" customFormat="1" ht="15" customHeight="1" x14ac:dyDescent="0.2">
      <c r="A5" s="302"/>
      <c r="B5" s="351" t="s">
        <v>216</v>
      </c>
      <c r="C5" s="351"/>
      <c r="D5" s="249"/>
      <c r="E5" s="304"/>
      <c r="F5" s="249"/>
      <c r="G5" s="304"/>
      <c r="H5" s="249"/>
      <c r="I5" s="304"/>
    </row>
    <row r="6" spans="1:9" s="303" customFormat="1" ht="15" customHeight="1" x14ac:dyDescent="0.2">
      <c r="A6" s="302"/>
      <c r="B6" s="300" t="s">
        <v>257</v>
      </c>
      <c r="C6" s="296"/>
      <c r="D6" s="249"/>
      <c r="E6" s="304"/>
      <c r="F6" s="249"/>
      <c r="G6" s="304"/>
      <c r="H6" s="249"/>
      <c r="I6" s="304"/>
    </row>
    <row r="7" spans="1:9" s="303" customFormat="1" ht="12" customHeight="1" x14ac:dyDescent="0.2">
      <c r="A7" s="302"/>
      <c r="C7" s="304"/>
      <c r="D7" s="249"/>
      <c r="E7" s="304"/>
      <c r="F7" s="249"/>
      <c r="G7" s="304"/>
      <c r="H7" s="249"/>
      <c r="I7" s="304"/>
    </row>
    <row r="8" spans="1:9" s="303" customFormat="1" ht="15" customHeight="1" x14ac:dyDescent="0.2">
      <c r="A8" s="302"/>
      <c r="C8" s="348" t="s">
        <v>260</v>
      </c>
      <c r="D8" s="348"/>
      <c r="E8" s="348"/>
      <c r="F8" s="348"/>
      <c r="G8" s="348"/>
      <c r="H8" s="348"/>
      <c r="I8" s="348"/>
    </row>
    <row r="9" spans="1:9" s="303" customFormat="1" ht="15" customHeight="1" x14ac:dyDescent="0.2">
      <c r="A9" s="302"/>
      <c r="C9" s="348" t="s">
        <v>341</v>
      </c>
      <c r="D9" s="348"/>
      <c r="E9" s="348"/>
      <c r="F9" s="348"/>
      <c r="G9" s="348"/>
      <c r="H9" s="348"/>
      <c r="I9" s="348"/>
    </row>
    <row r="10" spans="1:9" s="303" customFormat="1" ht="15" customHeight="1" x14ac:dyDescent="0.2">
      <c r="A10" s="302"/>
      <c r="C10" s="348" t="s">
        <v>261</v>
      </c>
      <c r="D10" s="348"/>
      <c r="E10" s="348"/>
      <c r="F10" s="305"/>
      <c r="G10" s="348" t="s">
        <v>258</v>
      </c>
      <c r="H10" s="348"/>
      <c r="I10" s="348"/>
    </row>
    <row r="11" spans="1:9" s="303" customFormat="1" ht="9.9499999999999993" customHeight="1" x14ac:dyDescent="0.2">
      <c r="A11" s="302"/>
      <c r="B11" s="306"/>
      <c r="C11" s="269"/>
      <c r="D11" s="249"/>
      <c r="E11" s="269"/>
      <c r="F11" s="249"/>
      <c r="G11" s="269"/>
      <c r="H11" s="249"/>
      <c r="I11" s="269"/>
    </row>
    <row r="12" spans="1:9" s="239" customFormat="1" ht="15" customHeight="1" x14ac:dyDescent="0.2">
      <c r="A12" s="307"/>
      <c r="C12" s="243" t="s">
        <v>262</v>
      </c>
      <c r="D12" s="240"/>
      <c r="E12" s="243" t="s">
        <v>263</v>
      </c>
      <c r="F12" s="240"/>
      <c r="G12" s="243" t="s">
        <v>262</v>
      </c>
      <c r="H12" s="240"/>
      <c r="I12" s="243" t="s">
        <v>263</v>
      </c>
    </row>
    <row r="13" spans="1:9" s="239" customFormat="1" ht="15" customHeight="1" x14ac:dyDescent="0.2">
      <c r="A13" s="307"/>
      <c r="B13" s="308" t="s">
        <v>264</v>
      </c>
      <c r="C13" s="269"/>
      <c r="D13" s="249"/>
      <c r="E13" s="269"/>
      <c r="F13" s="249"/>
      <c r="G13" s="269"/>
      <c r="H13" s="249"/>
      <c r="I13" s="269"/>
    </row>
    <row r="14" spans="1:9" s="303" customFormat="1" ht="15" customHeight="1" x14ac:dyDescent="0.2">
      <c r="A14" s="302"/>
      <c r="B14" s="308" t="s">
        <v>236</v>
      </c>
      <c r="C14" s="269"/>
      <c r="D14" s="269"/>
      <c r="E14" s="254"/>
      <c r="F14" s="269"/>
      <c r="G14" s="254"/>
      <c r="H14" s="269"/>
      <c r="I14" s="254"/>
    </row>
    <row r="15" spans="1:9" s="303" customFormat="1" ht="15" customHeight="1" x14ac:dyDescent="0.2">
      <c r="A15" s="302"/>
      <c r="B15" s="266" t="s">
        <v>265</v>
      </c>
      <c r="C15" s="263">
        <v>1</v>
      </c>
      <c r="D15" s="263"/>
      <c r="E15" s="263">
        <v>1</v>
      </c>
      <c r="F15" s="292"/>
      <c r="G15" s="263">
        <v>50134</v>
      </c>
      <c r="H15" s="263"/>
      <c r="I15" s="263">
        <v>49606</v>
      </c>
    </row>
    <row r="16" spans="1:9" s="303" customFormat="1" ht="15" customHeight="1" x14ac:dyDescent="0.2">
      <c r="A16" s="302"/>
      <c r="B16" s="266" t="s">
        <v>266</v>
      </c>
      <c r="C16" s="263">
        <v>0</v>
      </c>
      <c r="D16" s="263"/>
      <c r="E16" s="263">
        <v>0</v>
      </c>
      <c r="F16" s="292"/>
      <c r="G16" s="263">
        <v>99423</v>
      </c>
      <c r="H16" s="263"/>
      <c r="I16" s="263">
        <v>62196</v>
      </c>
    </row>
    <row r="17" spans="1:9" s="303" customFormat="1" ht="15" customHeight="1" x14ac:dyDescent="0.2">
      <c r="A17" s="302"/>
      <c r="B17" s="266" t="s">
        <v>267</v>
      </c>
      <c r="C17" s="263">
        <v>0</v>
      </c>
      <c r="D17" s="263"/>
      <c r="E17" s="263">
        <v>0</v>
      </c>
      <c r="F17" s="292"/>
      <c r="G17" s="263">
        <v>52639</v>
      </c>
      <c r="H17" s="263"/>
      <c r="I17" s="263">
        <v>55657</v>
      </c>
    </row>
    <row r="18" spans="1:9" s="303" customFormat="1" ht="15" customHeight="1" x14ac:dyDescent="0.2">
      <c r="A18" s="302"/>
      <c r="B18" s="266" t="s">
        <v>268</v>
      </c>
      <c r="C18" s="263">
        <v>1711</v>
      </c>
      <c r="D18" s="263"/>
      <c r="E18" s="263">
        <v>1630</v>
      </c>
      <c r="F18" s="292"/>
      <c r="G18" s="263">
        <v>19487</v>
      </c>
      <c r="H18" s="263"/>
      <c r="I18" s="263">
        <v>11581</v>
      </c>
    </row>
    <row r="19" spans="1:9" s="303" customFormat="1" ht="15" customHeight="1" x14ac:dyDescent="0.2">
      <c r="A19" s="302"/>
      <c r="B19" s="266" t="s">
        <v>269</v>
      </c>
      <c r="C19" s="263">
        <v>0</v>
      </c>
      <c r="D19" s="263"/>
      <c r="E19" s="263">
        <v>0</v>
      </c>
      <c r="F19" s="292"/>
      <c r="G19" s="263">
        <v>34913</v>
      </c>
      <c r="H19" s="263"/>
      <c r="I19" s="263">
        <v>41060</v>
      </c>
    </row>
    <row r="20" spans="1:9" s="303" customFormat="1" ht="15" customHeight="1" x14ac:dyDescent="0.2">
      <c r="A20" s="302"/>
      <c r="B20" s="266" t="s">
        <v>270</v>
      </c>
      <c r="C20" s="265">
        <v>488</v>
      </c>
      <c r="D20" s="263"/>
      <c r="E20" s="265">
        <v>0</v>
      </c>
      <c r="F20" s="292"/>
      <c r="G20" s="265">
        <v>2688</v>
      </c>
      <c r="H20" s="263"/>
      <c r="I20" s="265">
        <v>1452</v>
      </c>
    </row>
    <row r="21" spans="1:9" s="303" customFormat="1" ht="9.9499999999999993" customHeight="1" x14ac:dyDescent="0.2">
      <c r="A21" s="302"/>
      <c r="B21" s="306"/>
      <c r="C21" s="269"/>
      <c r="D21" s="269"/>
      <c r="E21" s="269"/>
      <c r="F21" s="269"/>
      <c r="G21" s="269"/>
      <c r="H21" s="269"/>
      <c r="I21" s="269"/>
    </row>
    <row r="22" spans="1:9" s="310" customFormat="1" ht="15" customHeight="1" x14ac:dyDescent="0.2">
      <c r="A22" s="302"/>
      <c r="B22" s="308" t="s">
        <v>271</v>
      </c>
      <c r="C22" s="309">
        <f>SUM(C15:C21)</f>
        <v>2200</v>
      </c>
      <c r="D22" s="251"/>
      <c r="E22" s="309">
        <f>SUM(E15:E21)</f>
        <v>1631</v>
      </c>
      <c r="F22" s="269"/>
      <c r="G22" s="309">
        <f>SUM(G15:G21)</f>
        <v>259284</v>
      </c>
      <c r="H22" s="251"/>
      <c r="I22" s="309">
        <f>SUM(I15:I21)</f>
        <v>221552</v>
      </c>
    </row>
    <row r="23" spans="1:9" s="303" customFormat="1" ht="9.9499999999999993" customHeight="1" x14ac:dyDescent="0.2">
      <c r="A23" s="310"/>
      <c r="C23" s="269"/>
      <c r="D23" s="269"/>
      <c r="E23" s="269"/>
      <c r="F23" s="269"/>
      <c r="G23" s="269"/>
      <c r="H23" s="269"/>
      <c r="I23" s="269"/>
    </row>
    <row r="24" spans="1:9" s="303" customFormat="1" ht="15" customHeight="1" x14ac:dyDescent="0.2">
      <c r="A24" s="302"/>
      <c r="B24" s="308" t="s">
        <v>272</v>
      </c>
      <c r="C24" s="269"/>
      <c r="D24" s="269"/>
      <c r="E24" s="269"/>
      <c r="F24" s="269"/>
      <c r="G24" s="269"/>
      <c r="H24" s="269"/>
      <c r="I24" s="269"/>
    </row>
    <row r="25" spans="1:9" s="303" customFormat="1" ht="15" customHeight="1" x14ac:dyDescent="0.2">
      <c r="A25" s="302"/>
      <c r="B25" s="266" t="s">
        <v>272</v>
      </c>
      <c r="C25" s="265">
        <v>0</v>
      </c>
      <c r="D25" s="263"/>
      <c r="E25" s="265">
        <v>255</v>
      </c>
      <c r="F25" s="292"/>
      <c r="G25" s="265">
        <v>0</v>
      </c>
      <c r="H25" s="263"/>
      <c r="I25" s="265">
        <v>255</v>
      </c>
    </row>
    <row r="26" spans="1:9" s="303" customFormat="1" ht="9.9499999999999993" customHeight="1" x14ac:dyDescent="0.2">
      <c r="A26" s="302"/>
      <c r="B26" s="306"/>
      <c r="C26" s="269"/>
      <c r="D26" s="269"/>
      <c r="E26" s="269"/>
      <c r="F26" s="269"/>
      <c r="G26" s="269"/>
      <c r="H26" s="269"/>
      <c r="I26" s="269"/>
    </row>
    <row r="27" spans="1:9" s="310" customFormat="1" ht="15" customHeight="1" x14ac:dyDescent="0.2">
      <c r="A27" s="302"/>
      <c r="B27" s="308" t="s">
        <v>272</v>
      </c>
      <c r="C27" s="309">
        <f>C25</f>
        <v>0</v>
      </c>
      <c r="D27" s="251"/>
      <c r="E27" s="309">
        <f>E25</f>
        <v>255</v>
      </c>
      <c r="F27" s="293"/>
      <c r="G27" s="309">
        <f>G25</f>
        <v>0</v>
      </c>
      <c r="H27" s="251"/>
      <c r="I27" s="309">
        <f>I25</f>
        <v>255</v>
      </c>
    </row>
    <row r="28" spans="1:9" s="303" customFormat="1" ht="9.9499999999999993" customHeight="1" x14ac:dyDescent="0.2">
      <c r="A28" s="302"/>
      <c r="C28" s="269"/>
      <c r="D28" s="269"/>
      <c r="E28" s="269"/>
      <c r="F28" s="269"/>
      <c r="G28" s="269"/>
      <c r="H28" s="269"/>
      <c r="I28" s="269"/>
    </row>
    <row r="29" spans="1:9" s="303" customFormat="1" ht="15" customHeight="1" x14ac:dyDescent="0.2">
      <c r="A29" s="302"/>
      <c r="B29" s="308" t="s">
        <v>273</v>
      </c>
      <c r="C29" s="254"/>
      <c r="D29" s="269"/>
      <c r="E29" s="254"/>
      <c r="F29" s="269"/>
      <c r="G29" s="254"/>
      <c r="H29" s="269"/>
      <c r="I29" s="254"/>
    </row>
    <row r="30" spans="1:9" s="303" customFormat="1" ht="15" customHeight="1" x14ac:dyDescent="0.2">
      <c r="A30" s="302"/>
      <c r="B30" s="266" t="s">
        <v>266</v>
      </c>
      <c r="C30" s="263">
        <v>0</v>
      </c>
      <c r="D30" s="263"/>
      <c r="E30" s="263">
        <v>0</v>
      </c>
      <c r="F30" s="292"/>
      <c r="G30" s="263">
        <v>2377</v>
      </c>
      <c r="H30" s="263"/>
      <c r="I30" s="263">
        <v>3771</v>
      </c>
    </row>
    <row r="31" spans="1:9" s="303" customFormat="1" ht="15" customHeight="1" x14ac:dyDescent="0.2">
      <c r="A31" s="302"/>
      <c r="B31" s="266" t="s">
        <v>268</v>
      </c>
      <c r="C31" s="263">
        <v>240</v>
      </c>
      <c r="D31" s="263"/>
      <c r="E31" s="263">
        <v>240</v>
      </c>
      <c r="F31" s="292"/>
      <c r="G31" s="263">
        <v>9846</v>
      </c>
      <c r="H31" s="263"/>
      <c r="I31" s="263">
        <v>10123</v>
      </c>
    </row>
    <row r="32" spans="1:9" s="303" customFormat="1" ht="15" customHeight="1" x14ac:dyDescent="0.2">
      <c r="A32" s="302"/>
      <c r="B32" s="266" t="s">
        <v>274</v>
      </c>
      <c r="C32" s="263">
        <v>0</v>
      </c>
      <c r="D32" s="263"/>
      <c r="E32" s="263">
        <v>2585</v>
      </c>
      <c r="F32" s="292"/>
      <c r="G32" s="263">
        <v>0</v>
      </c>
      <c r="H32" s="263"/>
      <c r="I32" s="263">
        <v>0</v>
      </c>
    </row>
    <row r="33" spans="1:9" s="303" customFormat="1" ht="15" customHeight="1" x14ac:dyDescent="0.2">
      <c r="A33" s="302"/>
      <c r="B33" s="266" t="s">
        <v>275</v>
      </c>
      <c r="C33" s="263">
        <v>0</v>
      </c>
      <c r="D33" s="263"/>
      <c r="E33" s="263">
        <v>0</v>
      </c>
      <c r="F33" s="292"/>
      <c r="G33" s="263">
        <v>19291</v>
      </c>
      <c r="H33" s="263"/>
      <c r="I33" s="263">
        <v>14787</v>
      </c>
    </row>
    <row r="34" spans="1:9" s="303" customFormat="1" ht="15" customHeight="1" x14ac:dyDescent="0.2">
      <c r="A34" s="302"/>
      <c r="B34" s="266" t="s">
        <v>269</v>
      </c>
      <c r="C34" s="263">
        <v>0</v>
      </c>
      <c r="D34" s="263"/>
      <c r="E34" s="263">
        <v>0</v>
      </c>
      <c r="F34" s="292"/>
      <c r="G34" s="263">
        <v>9556</v>
      </c>
      <c r="H34" s="263"/>
      <c r="I34" s="263">
        <v>18973</v>
      </c>
    </row>
    <row r="35" spans="1:9" s="303" customFormat="1" ht="15" customHeight="1" x14ac:dyDescent="0.2">
      <c r="A35" s="302"/>
      <c r="B35" s="266" t="s">
        <v>276</v>
      </c>
      <c r="C35" s="263">
        <v>11289</v>
      </c>
      <c r="D35" s="263"/>
      <c r="E35" s="263">
        <v>11099</v>
      </c>
      <c r="F35" s="292"/>
      <c r="G35" s="263">
        <v>12672</v>
      </c>
      <c r="H35" s="263"/>
      <c r="I35" s="263">
        <v>11771</v>
      </c>
    </row>
    <row r="36" spans="1:9" s="303" customFormat="1" ht="15" customHeight="1" x14ac:dyDescent="0.2">
      <c r="A36" s="302"/>
      <c r="B36" s="266" t="s">
        <v>270</v>
      </c>
      <c r="C36" s="263">
        <v>937</v>
      </c>
      <c r="D36" s="263"/>
      <c r="E36" s="263">
        <v>1008</v>
      </c>
      <c r="F36" s="292"/>
      <c r="G36" s="263">
        <v>2917</v>
      </c>
      <c r="H36" s="263"/>
      <c r="I36" s="263">
        <v>2988</v>
      </c>
    </row>
    <row r="37" spans="1:9" s="313" customFormat="1" ht="9.9499999999999993" customHeight="1" x14ac:dyDescent="0.2">
      <c r="A37" s="302"/>
      <c r="B37" s="311"/>
      <c r="C37" s="304"/>
      <c r="D37" s="312"/>
      <c r="E37" s="304"/>
      <c r="F37" s="312"/>
      <c r="G37" s="304"/>
      <c r="H37" s="312"/>
      <c r="I37" s="304"/>
    </row>
    <row r="38" spans="1:9" s="303" customFormat="1" ht="15" customHeight="1" x14ac:dyDescent="0.2">
      <c r="A38" s="302"/>
      <c r="B38" s="266" t="s">
        <v>277</v>
      </c>
      <c r="C38" s="263">
        <v>115036</v>
      </c>
      <c r="D38" s="263"/>
      <c r="E38" s="263">
        <v>35811</v>
      </c>
      <c r="F38" s="292"/>
      <c r="G38" s="263">
        <v>0</v>
      </c>
      <c r="H38" s="263"/>
      <c r="I38" s="263">
        <v>32279.3</v>
      </c>
    </row>
    <row r="39" spans="1:9" s="303" customFormat="1" ht="15" customHeight="1" x14ac:dyDescent="0.2">
      <c r="A39" s="302"/>
      <c r="B39" s="266" t="s">
        <v>278</v>
      </c>
      <c r="C39" s="263">
        <v>13</v>
      </c>
      <c r="D39" s="263"/>
      <c r="E39" s="263">
        <v>16</v>
      </c>
      <c r="F39" s="292"/>
      <c r="G39" s="263">
        <v>15460</v>
      </c>
      <c r="H39" s="263"/>
      <c r="I39" s="263">
        <v>19070</v>
      </c>
    </row>
    <row r="40" spans="1:9" s="303" customFormat="1" ht="15" customHeight="1" x14ac:dyDescent="0.2">
      <c r="A40" s="302"/>
      <c r="B40" s="266" t="s">
        <v>279</v>
      </c>
      <c r="C40" s="265">
        <v>24</v>
      </c>
      <c r="D40" s="263"/>
      <c r="E40" s="265">
        <v>24</v>
      </c>
      <c r="F40" s="292"/>
      <c r="G40" s="265">
        <v>27756</v>
      </c>
      <c r="H40" s="263"/>
      <c r="I40" s="265">
        <v>21849</v>
      </c>
    </row>
    <row r="41" spans="1:9" s="310" customFormat="1" ht="9.9499999999999993" customHeight="1" x14ac:dyDescent="0.2">
      <c r="A41" s="314"/>
      <c r="B41" s="315"/>
      <c r="C41" s="254"/>
      <c r="D41" s="269"/>
      <c r="E41" s="254"/>
      <c r="F41" s="269"/>
      <c r="G41" s="254"/>
      <c r="H41" s="269"/>
      <c r="I41" s="254"/>
    </row>
    <row r="42" spans="1:9" s="303" customFormat="1" ht="15" customHeight="1" x14ac:dyDescent="0.2">
      <c r="A42" s="302"/>
      <c r="B42" s="308" t="s">
        <v>280</v>
      </c>
      <c r="C42" s="309">
        <f>SUM(C30:C40)</f>
        <v>127539</v>
      </c>
      <c r="D42" s="251"/>
      <c r="E42" s="309">
        <f>SUM(E30:E40)</f>
        <v>50783</v>
      </c>
      <c r="F42" s="293"/>
      <c r="G42" s="309">
        <f>SUM(G30:G40)</f>
        <v>99875</v>
      </c>
      <c r="H42" s="251"/>
      <c r="I42" s="309">
        <f>SUM(I30:I40)</f>
        <v>135611.29999999999</v>
      </c>
    </row>
    <row r="43" spans="1:9" s="303" customFormat="1" ht="9.9499999999999993" customHeight="1" x14ac:dyDescent="0.2">
      <c r="A43" s="302"/>
      <c r="C43" s="304"/>
      <c r="D43" s="269"/>
      <c r="E43" s="304"/>
      <c r="F43" s="269"/>
      <c r="G43" s="304"/>
      <c r="H43" s="269"/>
      <c r="I43" s="304"/>
    </row>
    <row r="44" spans="1:9" s="303" customFormat="1" ht="15" customHeight="1" thickBot="1" x14ac:dyDescent="0.25">
      <c r="A44" s="302"/>
      <c r="B44" s="308" t="s">
        <v>281</v>
      </c>
      <c r="C44" s="316">
        <f>C42+C27+C22</f>
        <v>129739</v>
      </c>
      <c r="D44" s="251"/>
      <c r="E44" s="316">
        <f>E42+E27+E22</f>
        <v>52669</v>
      </c>
      <c r="F44" s="293"/>
      <c r="G44" s="316">
        <f>G42+G27+G22</f>
        <v>359159</v>
      </c>
      <c r="H44" s="251"/>
      <c r="I44" s="316">
        <f>I42+I27+I22</f>
        <v>357418.3</v>
      </c>
    </row>
    <row r="45" spans="1:9" s="303" customFormat="1" ht="15" customHeight="1" thickTop="1" x14ac:dyDescent="0.2">
      <c r="A45" s="302"/>
      <c r="C45" s="317"/>
      <c r="D45" s="269"/>
      <c r="E45" s="317"/>
      <c r="F45" s="269"/>
      <c r="G45" s="317"/>
      <c r="H45" s="269"/>
      <c r="I45" s="317"/>
    </row>
    <row r="46" spans="1:9" s="313" customFormat="1" ht="15" customHeight="1" x14ac:dyDescent="0.2">
      <c r="A46" s="302"/>
      <c r="B46" s="311"/>
      <c r="C46" s="304"/>
      <c r="D46" s="312"/>
      <c r="E46" s="304"/>
      <c r="F46" s="312"/>
      <c r="G46" s="304"/>
      <c r="H46" s="312"/>
      <c r="I46" s="304"/>
    </row>
    <row r="47" spans="1:9" s="313" customFormat="1" ht="15" customHeight="1" x14ac:dyDescent="0.2">
      <c r="A47" s="302"/>
      <c r="B47" s="303"/>
      <c r="C47" s="370" t="s">
        <v>1</v>
      </c>
      <c r="D47" s="370"/>
      <c r="E47" s="370"/>
      <c r="F47" s="305"/>
      <c r="G47" s="370" t="s">
        <v>2</v>
      </c>
      <c r="H47" s="370"/>
      <c r="I47" s="370"/>
    </row>
    <row r="48" spans="1:9" s="303" customFormat="1" ht="15" customHeight="1" x14ac:dyDescent="0.2">
      <c r="A48" s="302"/>
      <c r="B48" s="306"/>
      <c r="C48" s="269"/>
      <c r="D48" s="249"/>
      <c r="E48" s="269"/>
      <c r="F48" s="249"/>
      <c r="G48" s="269"/>
      <c r="H48" s="249"/>
      <c r="I48" s="269"/>
    </row>
    <row r="49" spans="1:9" s="268" customFormat="1" ht="15" customHeight="1" x14ac:dyDescent="0.2">
      <c r="A49" s="313"/>
      <c r="B49" s="239"/>
      <c r="C49" s="243">
        <v>44104</v>
      </c>
      <c r="D49" s="240"/>
      <c r="E49" s="243">
        <v>43830</v>
      </c>
      <c r="F49" s="240"/>
      <c r="G49" s="243">
        <v>44104</v>
      </c>
      <c r="H49" s="240"/>
      <c r="I49" s="243">
        <v>43830</v>
      </c>
    </row>
    <row r="50" spans="1:9" s="268" customFormat="1" ht="15" customHeight="1" x14ac:dyDescent="0.2">
      <c r="A50" s="313"/>
      <c r="B50" s="239"/>
      <c r="C50" s="269"/>
      <c r="D50" s="249"/>
      <c r="E50" s="269"/>
      <c r="F50" s="249"/>
      <c r="G50" s="269"/>
      <c r="H50" s="249"/>
      <c r="I50" s="269"/>
    </row>
    <row r="51" spans="1:9" s="239" customFormat="1" ht="15" customHeight="1" x14ac:dyDescent="0.2">
      <c r="A51" s="307"/>
      <c r="B51" s="308" t="s">
        <v>282</v>
      </c>
      <c r="C51" s="269"/>
      <c r="D51" s="249"/>
      <c r="E51" s="269"/>
      <c r="F51" s="249"/>
      <c r="G51" s="269"/>
      <c r="H51" s="249"/>
      <c r="I51" s="269"/>
    </row>
    <row r="52" spans="1:9" s="239" customFormat="1" ht="15" customHeight="1" x14ac:dyDescent="0.2">
      <c r="A52" s="307"/>
      <c r="B52" s="308" t="s">
        <v>236</v>
      </c>
      <c r="C52" s="269"/>
      <c r="D52" s="249"/>
      <c r="E52" s="269"/>
      <c r="F52" s="249"/>
      <c r="G52" s="269"/>
      <c r="H52" s="249"/>
      <c r="I52" s="269"/>
    </row>
    <row r="53" spans="1:9" s="303" customFormat="1" ht="15" customHeight="1" x14ac:dyDescent="0.2">
      <c r="A53" s="302"/>
      <c r="B53" s="266" t="s">
        <v>284</v>
      </c>
      <c r="C53" s="263">
        <v>0</v>
      </c>
      <c r="D53" s="263"/>
      <c r="E53" s="263">
        <v>0</v>
      </c>
      <c r="F53" s="292"/>
      <c r="G53" s="263">
        <v>46289</v>
      </c>
      <c r="H53" s="263"/>
      <c r="I53" s="263">
        <v>23927</v>
      </c>
    </row>
    <row r="54" spans="1:9" s="303" customFormat="1" ht="15" customHeight="1" x14ac:dyDescent="0.2">
      <c r="A54" s="302"/>
      <c r="B54" s="266" t="s">
        <v>285</v>
      </c>
      <c r="C54" s="263">
        <v>0</v>
      </c>
      <c r="D54" s="263"/>
      <c r="E54" s="263">
        <v>0</v>
      </c>
      <c r="F54" s="292"/>
      <c r="G54" s="263">
        <v>2688</v>
      </c>
      <c r="H54" s="263"/>
      <c r="I54" s="263">
        <v>2753</v>
      </c>
    </row>
    <row r="55" spans="1:9" s="303" customFormat="1" ht="15" customHeight="1" x14ac:dyDescent="0.2">
      <c r="A55" s="302"/>
      <c r="B55" s="266" t="s">
        <v>286</v>
      </c>
      <c r="C55" s="263">
        <v>0</v>
      </c>
      <c r="D55" s="263"/>
      <c r="E55" s="263">
        <v>0</v>
      </c>
      <c r="F55" s="292"/>
      <c r="G55" s="263">
        <v>33897</v>
      </c>
      <c r="H55" s="263"/>
      <c r="I55" s="263">
        <v>34674</v>
      </c>
    </row>
    <row r="56" spans="1:9" s="303" customFormat="1" ht="15" customHeight="1" x14ac:dyDescent="0.2">
      <c r="A56" s="302"/>
      <c r="B56" s="266" t="s">
        <v>287</v>
      </c>
      <c r="C56" s="263">
        <v>0</v>
      </c>
      <c r="D56" s="263"/>
      <c r="E56" s="263">
        <v>0</v>
      </c>
      <c r="F56" s="292"/>
      <c r="G56" s="263">
        <v>5632</v>
      </c>
      <c r="H56" s="263"/>
      <c r="I56" s="263">
        <v>1655</v>
      </c>
    </row>
    <row r="57" spans="1:9" s="303" customFormat="1" ht="15" customHeight="1" x14ac:dyDescent="0.2">
      <c r="A57" s="302"/>
      <c r="B57" s="266" t="s">
        <v>274</v>
      </c>
      <c r="C57" s="263">
        <v>1566</v>
      </c>
      <c r="D57" s="263"/>
      <c r="E57" s="263">
        <v>0</v>
      </c>
      <c r="F57" s="292"/>
      <c r="G57" s="263">
        <v>1308</v>
      </c>
      <c r="H57" s="263"/>
      <c r="I57" s="263">
        <v>3250</v>
      </c>
    </row>
    <row r="58" spans="1:9" s="303" customFormat="1" ht="15" customHeight="1" x14ac:dyDescent="0.2">
      <c r="A58" s="302"/>
      <c r="B58" s="266" t="s">
        <v>288</v>
      </c>
      <c r="C58" s="263">
        <v>1</v>
      </c>
      <c r="D58" s="263"/>
      <c r="E58" s="263">
        <v>12</v>
      </c>
      <c r="F58" s="292"/>
      <c r="G58" s="263">
        <v>7604</v>
      </c>
      <c r="H58" s="263"/>
      <c r="I58" s="263">
        <v>12068</v>
      </c>
    </row>
    <row r="59" spans="1:9" s="303" customFormat="1" ht="15" customHeight="1" x14ac:dyDescent="0.2">
      <c r="A59" s="302"/>
      <c r="B59" s="266" t="s">
        <v>289</v>
      </c>
      <c r="C59" s="263">
        <v>0</v>
      </c>
      <c r="D59" s="263"/>
      <c r="E59" s="263">
        <v>0</v>
      </c>
      <c r="F59" s="292"/>
      <c r="G59" s="263">
        <v>7134</v>
      </c>
      <c r="H59" s="263"/>
      <c r="I59" s="263">
        <v>2956</v>
      </c>
    </row>
    <row r="60" spans="1:9" s="303" customFormat="1" ht="15" customHeight="1" x14ac:dyDescent="0.2">
      <c r="A60" s="302"/>
      <c r="B60" s="266" t="s">
        <v>290</v>
      </c>
      <c r="C60" s="263">
        <v>193</v>
      </c>
      <c r="D60" s="263"/>
      <c r="E60" s="263">
        <v>126</v>
      </c>
      <c r="F60" s="292"/>
      <c r="G60" s="263">
        <v>20511</v>
      </c>
      <c r="H60" s="263"/>
      <c r="I60" s="263">
        <v>13859</v>
      </c>
    </row>
    <row r="61" spans="1:9" s="303" customFormat="1" ht="15" customHeight="1" x14ac:dyDescent="0.2">
      <c r="A61" s="302"/>
      <c r="B61" s="266" t="s">
        <v>291</v>
      </c>
      <c r="C61" s="263">
        <v>0</v>
      </c>
      <c r="D61" s="263"/>
      <c r="E61" s="263">
        <v>0</v>
      </c>
      <c r="F61" s="292"/>
      <c r="G61" s="263">
        <v>2531</v>
      </c>
      <c r="H61" s="263"/>
      <c r="I61" s="263">
        <v>2765</v>
      </c>
    </row>
    <row r="62" spans="1:9" s="303" customFormat="1" ht="15" customHeight="1" x14ac:dyDescent="0.2">
      <c r="A62" s="302"/>
      <c r="B62" s="266" t="s">
        <v>269</v>
      </c>
      <c r="C62" s="263">
        <v>0</v>
      </c>
      <c r="D62" s="263"/>
      <c r="E62" s="263">
        <v>0</v>
      </c>
      <c r="F62" s="292"/>
      <c r="G62" s="263">
        <v>34913</v>
      </c>
      <c r="H62" s="263"/>
      <c r="I62" s="263">
        <v>41060</v>
      </c>
    </row>
    <row r="63" spans="1:9" s="303" customFormat="1" ht="15" customHeight="1" x14ac:dyDescent="0.2">
      <c r="A63" s="302"/>
      <c r="B63" s="266" t="s">
        <v>292</v>
      </c>
      <c r="C63" s="265">
        <v>168</v>
      </c>
      <c r="D63" s="263"/>
      <c r="E63" s="265">
        <v>260</v>
      </c>
      <c r="F63" s="292"/>
      <c r="G63" s="265">
        <v>2608</v>
      </c>
      <c r="H63" s="263"/>
      <c r="I63" s="265">
        <v>1236</v>
      </c>
    </row>
    <row r="64" spans="1:9" s="318" customFormat="1" ht="9.9499999999999993" customHeight="1" x14ac:dyDescent="0.2">
      <c r="B64" s="315"/>
      <c r="C64" s="319"/>
      <c r="D64" s="320"/>
      <c r="E64" s="319"/>
      <c r="F64" s="320"/>
      <c r="G64" s="319"/>
      <c r="H64" s="320"/>
      <c r="I64" s="319"/>
    </row>
    <row r="65" spans="1:9" s="303" customFormat="1" ht="15" customHeight="1" x14ac:dyDescent="0.2">
      <c r="A65" s="302"/>
      <c r="B65" s="308" t="s">
        <v>283</v>
      </c>
      <c r="C65" s="309">
        <f>SUM(C53:C64)</f>
        <v>1928</v>
      </c>
      <c r="D65" s="251"/>
      <c r="E65" s="309">
        <f>SUM(E53:E64)</f>
        <v>398</v>
      </c>
      <c r="F65" s="293"/>
      <c r="G65" s="309">
        <f>SUM(G53:G64)</f>
        <v>165115</v>
      </c>
      <c r="H65" s="251"/>
      <c r="I65" s="309">
        <f>SUM(I53:I64)</f>
        <v>140203</v>
      </c>
    </row>
    <row r="66" spans="1:9" s="318" customFormat="1" ht="9.9499999999999993" customHeight="1" x14ac:dyDescent="0.2">
      <c r="B66" s="303"/>
      <c r="C66" s="320"/>
      <c r="D66" s="320"/>
      <c r="E66" s="320"/>
      <c r="F66" s="320"/>
      <c r="G66" s="320"/>
      <c r="H66" s="320"/>
      <c r="I66" s="320"/>
    </row>
    <row r="67" spans="1:9" s="318" customFormat="1" ht="15" customHeight="1" x14ac:dyDescent="0.2">
      <c r="B67" s="308" t="s">
        <v>273</v>
      </c>
      <c r="C67" s="321"/>
      <c r="D67" s="320"/>
      <c r="E67" s="321"/>
      <c r="F67" s="320"/>
      <c r="G67" s="321"/>
      <c r="H67" s="320"/>
      <c r="I67" s="321"/>
    </row>
    <row r="68" spans="1:9" s="303" customFormat="1" ht="15" customHeight="1" x14ac:dyDescent="0.2">
      <c r="A68" s="302"/>
      <c r="B68" s="266" t="s">
        <v>293</v>
      </c>
      <c r="C68" s="263">
        <v>22347</v>
      </c>
      <c r="D68" s="263"/>
      <c r="E68" s="263">
        <v>22780</v>
      </c>
      <c r="F68" s="292"/>
      <c r="G68" s="263">
        <v>42494</v>
      </c>
      <c r="H68" s="263"/>
      <c r="I68" s="263">
        <v>41306</v>
      </c>
    </row>
    <row r="69" spans="1:9" s="303" customFormat="1" ht="15" customHeight="1" x14ac:dyDescent="0.2">
      <c r="A69" s="302"/>
      <c r="B69" s="266" t="s">
        <v>284</v>
      </c>
      <c r="C69" s="263">
        <v>0</v>
      </c>
      <c r="D69" s="263"/>
      <c r="E69" s="263">
        <v>0</v>
      </c>
      <c r="F69" s="292"/>
      <c r="G69" s="263">
        <v>33065</v>
      </c>
      <c r="H69" s="263"/>
      <c r="I69" s="263">
        <v>21888</v>
      </c>
    </row>
    <row r="70" spans="1:9" s="303" customFormat="1" ht="15" customHeight="1" x14ac:dyDescent="0.2">
      <c r="A70" s="302"/>
      <c r="B70" s="266" t="s">
        <v>285</v>
      </c>
      <c r="C70" s="263">
        <v>0</v>
      </c>
      <c r="D70" s="263"/>
      <c r="E70" s="263">
        <v>0</v>
      </c>
      <c r="F70" s="292"/>
      <c r="G70" s="263">
        <v>1296</v>
      </c>
      <c r="H70" s="263"/>
      <c r="I70" s="263">
        <v>3290</v>
      </c>
    </row>
    <row r="71" spans="1:9" s="303" customFormat="1" ht="15" customHeight="1" x14ac:dyDescent="0.2">
      <c r="A71" s="302"/>
      <c r="B71" s="266" t="s">
        <v>288</v>
      </c>
      <c r="C71" s="263">
        <v>0</v>
      </c>
      <c r="D71" s="263"/>
      <c r="E71" s="263">
        <v>0</v>
      </c>
      <c r="F71" s="292"/>
      <c r="G71" s="263">
        <v>0</v>
      </c>
      <c r="H71" s="263"/>
      <c r="I71" s="263">
        <v>0</v>
      </c>
    </row>
    <row r="72" spans="1:9" s="303" customFormat="1" ht="15" customHeight="1" x14ac:dyDescent="0.2">
      <c r="A72" s="302"/>
      <c r="B72" s="266" t="s">
        <v>289</v>
      </c>
      <c r="C72" s="263">
        <v>240</v>
      </c>
      <c r="D72" s="263"/>
      <c r="E72" s="263">
        <v>240</v>
      </c>
      <c r="F72" s="292"/>
      <c r="G72" s="263">
        <v>12253</v>
      </c>
      <c r="H72" s="263"/>
      <c r="I72" s="263">
        <v>12070</v>
      </c>
    </row>
    <row r="73" spans="1:9" s="303" customFormat="1" ht="15" customHeight="1" x14ac:dyDescent="0.2">
      <c r="A73" s="302"/>
      <c r="B73" s="266" t="s">
        <v>274</v>
      </c>
      <c r="C73" s="263">
        <v>0</v>
      </c>
      <c r="D73" s="263"/>
      <c r="E73" s="263">
        <v>0</v>
      </c>
      <c r="F73" s="292"/>
      <c r="G73" s="263">
        <v>0</v>
      </c>
      <c r="H73" s="263"/>
      <c r="I73" s="263">
        <v>610</v>
      </c>
    </row>
    <row r="74" spans="1:9" s="303" customFormat="1" ht="15" customHeight="1" x14ac:dyDescent="0.2">
      <c r="A74" s="302"/>
      <c r="B74" s="266" t="s">
        <v>269</v>
      </c>
      <c r="C74" s="263">
        <v>0</v>
      </c>
      <c r="D74" s="263"/>
      <c r="E74" s="263">
        <v>0</v>
      </c>
      <c r="F74" s="292"/>
      <c r="G74" s="263">
        <v>9556</v>
      </c>
      <c r="H74" s="263"/>
      <c r="I74" s="263">
        <v>18973</v>
      </c>
    </row>
    <row r="75" spans="1:9" s="303" customFormat="1" ht="15" customHeight="1" x14ac:dyDescent="0.2">
      <c r="A75" s="302"/>
      <c r="B75" s="266" t="s">
        <v>294</v>
      </c>
      <c r="C75" s="265">
        <v>9844</v>
      </c>
      <c r="D75" s="263"/>
      <c r="E75" s="265">
        <v>10903</v>
      </c>
      <c r="F75" s="292"/>
      <c r="G75" s="265">
        <v>0</v>
      </c>
      <c r="H75" s="263"/>
      <c r="I75" s="265">
        <v>0</v>
      </c>
    </row>
    <row r="76" spans="1:9" s="318" customFormat="1" ht="15" customHeight="1" x14ac:dyDescent="0.2">
      <c r="B76" s="306"/>
      <c r="C76" s="319"/>
      <c r="D76" s="320"/>
      <c r="E76" s="319"/>
      <c r="F76" s="320"/>
      <c r="G76" s="319"/>
      <c r="H76" s="320"/>
      <c r="I76" s="319"/>
    </row>
    <row r="77" spans="1:9" s="318" customFormat="1" ht="15" customHeight="1" x14ac:dyDescent="0.2">
      <c r="B77" s="308" t="s">
        <v>295</v>
      </c>
      <c r="C77" s="309">
        <f>SUM(C68:C76)</f>
        <v>32431</v>
      </c>
      <c r="D77" s="251"/>
      <c r="E77" s="309">
        <f>SUM(E68:E76)</f>
        <v>33923</v>
      </c>
      <c r="F77" s="293">
        <v>33923</v>
      </c>
      <c r="G77" s="309">
        <f>SUM(G68:G76)</f>
        <v>98664</v>
      </c>
      <c r="H77" s="251"/>
      <c r="I77" s="309">
        <f>SUM(I68:I76)</f>
        <v>98137</v>
      </c>
    </row>
    <row r="78" spans="1:9" s="318" customFormat="1" ht="9.9499999999999993" customHeight="1" x14ac:dyDescent="0.2">
      <c r="B78" s="303"/>
      <c r="C78" s="322"/>
      <c r="D78" s="320"/>
      <c r="E78" s="322"/>
      <c r="F78" s="320"/>
      <c r="G78" s="322"/>
      <c r="H78" s="320"/>
      <c r="I78" s="322"/>
    </row>
    <row r="79" spans="1:9" s="318" customFormat="1" ht="15" customHeight="1" x14ac:dyDescent="0.2">
      <c r="B79" s="308" t="s">
        <v>296</v>
      </c>
      <c r="C79" s="309">
        <f>C77+C65</f>
        <v>34359</v>
      </c>
      <c r="D79" s="251"/>
      <c r="E79" s="309">
        <f>E77+E65</f>
        <v>34321</v>
      </c>
      <c r="F79" s="293"/>
      <c r="G79" s="309">
        <f>G77+G65</f>
        <v>263779</v>
      </c>
      <c r="H79" s="251"/>
      <c r="I79" s="309">
        <f>I77+I65</f>
        <v>238340</v>
      </c>
    </row>
    <row r="80" spans="1:9" s="318" customFormat="1" ht="9.9499999999999993" customHeight="1" x14ac:dyDescent="0.2">
      <c r="B80" s="303"/>
      <c r="C80" s="320"/>
      <c r="D80" s="320"/>
      <c r="E80" s="320"/>
      <c r="F80" s="320"/>
      <c r="G80" s="320"/>
      <c r="H80" s="320"/>
      <c r="I80" s="320"/>
    </row>
    <row r="81" spans="1:9" s="318" customFormat="1" ht="15" customHeight="1" x14ac:dyDescent="0.2">
      <c r="B81" s="308" t="s">
        <v>297</v>
      </c>
      <c r="C81" s="321"/>
      <c r="D81" s="320"/>
      <c r="E81" s="321"/>
      <c r="F81" s="320"/>
      <c r="G81" s="321"/>
      <c r="H81" s="320"/>
      <c r="I81" s="321"/>
    </row>
    <row r="82" spans="1:9" s="303" customFormat="1" ht="15" customHeight="1" x14ac:dyDescent="0.2">
      <c r="A82" s="302"/>
      <c r="B82" s="266" t="s">
        <v>298</v>
      </c>
      <c r="C82" s="263">
        <v>199211</v>
      </c>
      <c r="D82" s="263"/>
      <c r="E82" s="263">
        <v>131846</v>
      </c>
      <c r="F82" s="292"/>
      <c r="G82" s="263">
        <v>199211</v>
      </c>
      <c r="H82" s="263"/>
      <c r="I82" s="263">
        <v>361849</v>
      </c>
    </row>
    <row r="83" spans="1:9" s="303" customFormat="1" ht="15" customHeight="1" x14ac:dyDescent="0.2">
      <c r="A83" s="302"/>
      <c r="B83" s="266" t="s">
        <v>299</v>
      </c>
      <c r="C83" s="263">
        <v>-2674</v>
      </c>
      <c r="D83" s="263"/>
      <c r="E83" s="263">
        <v>-2674</v>
      </c>
      <c r="F83" s="292"/>
      <c r="G83" s="263">
        <v>-2674</v>
      </c>
      <c r="H83" s="263"/>
      <c r="I83" s="263">
        <v>-2653</v>
      </c>
    </row>
    <row r="84" spans="1:9" s="303" customFormat="1" ht="15" customHeight="1" x14ac:dyDescent="0.2">
      <c r="A84" s="302"/>
      <c r="B84" s="266" t="s">
        <v>300</v>
      </c>
      <c r="C84" s="263">
        <v>-91191</v>
      </c>
      <c r="D84" s="263"/>
      <c r="E84" s="263">
        <v>-100542</v>
      </c>
      <c r="F84" s="292"/>
      <c r="G84" s="263">
        <v>-91191</v>
      </c>
      <c r="H84" s="263"/>
      <c r="I84" s="263">
        <v>-227212.7</v>
      </c>
    </row>
    <row r="85" spans="1:9" s="303" customFormat="1" ht="15" customHeight="1" x14ac:dyDescent="0.2">
      <c r="A85" s="302"/>
      <c r="B85" s="266" t="s">
        <v>301</v>
      </c>
      <c r="C85" s="263">
        <v>599</v>
      </c>
      <c r="D85" s="263"/>
      <c r="E85" s="263">
        <v>0</v>
      </c>
      <c r="F85" s="292"/>
      <c r="G85" s="263">
        <v>599</v>
      </c>
      <c r="H85" s="263"/>
      <c r="I85" s="263">
        <v>0</v>
      </c>
    </row>
    <row r="86" spans="1:9" s="303" customFormat="1" ht="15" customHeight="1" x14ac:dyDescent="0.2">
      <c r="A86" s="302"/>
      <c r="B86" s="266" t="s">
        <v>342</v>
      </c>
      <c r="C86" s="263">
        <v>0</v>
      </c>
      <c r="D86" s="263"/>
      <c r="E86" s="263">
        <v>0</v>
      </c>
      <c r="F86" s="292"/>
      <c r="G86" s="263">
        <v>0</v>
      </c>
      <c r="H86" s="263"/>
      <c r="I86" s="263">
        <v>-2623</v>
      </c>
    </row>
    <row r="87" spans="1:9" s="303" customFormat="1" ht="15" customHeight="1" x14ac:dyDescent="0.2">
      <c r="A87" s="302"/>
      <c r="B87" s="266" t="s">
        <v>302</v>
      </c>
      <c r="C87" s="265">
        <v>-10565</v>
      </c>
      <c r="D87" s="263"/>
      <c r="E87" s="265">
        <v>-10282</v>
      </c>
      <c r="F87" s="292"/>
      <c r="G87" s="265">
        <v>-10565</v>
      </c>
      <c r="H87" s="263"/>
      <c r="I87" s="265">
        <v>-10282</v>
      </c>
    </row>
    <row r="88" spans="1:9" s="318" customFormat="1" ht="9.9499999999999993" customHeight="1" x14ac:dyDescent="0.2">
      <c r="B88" s="323"/>
      <c r="C88" s="324"/>
      <c r="D88" s="325"/>
      <c r="E88" s="324"/>
      <c r="F88" s="326"/>
      <c r="G88" s="324"/>
      <c r="H88" s="325"/>
      <c r="I88" s="324"/>
    </row>
    <row r="89" spans="1:9" s="318" customFormat="1" ht="15" customHeight="1" x14ac:dyDescent="0.2">
      <c r="B89" s="308" t="s">
        <v>303</v>
      </c>
      <c r="C89" s="309">
        <f>SUM(C82:C88)</f>
        <v>95380</v>
      </c>
      <c r="D89" s="251"/>
      <c r="E89" s="309">
        <f>SUM(E82:E88)</f>
        <v>18348</v>
      </c>
      <c r="F89" s="293"/>
      <c r="G89" s="309">
        <f>SUM(G82:G88)</f>
        <v>95380</v>
      </c>
      <c r="H89" s="251"/>
      <c r="I89" s="309">
        <f>SUM(I82:I88)</f>
        <v>119078.29999999999</v>
      </c>
    </row>
    <row r="90" spans="1:9" s="318" customFormat="1" ht="15" customHeight="1" x14ac:dyDescent="0.2">
      <c r="B90" s="303"/>
      <c r="C90" s="320"/>
      <c r="D90" s="320"/>
      <c r="E90" s="320"/>
      <c r="F90" s="320"/>
      <c r="G90" s="320"/>
      <c r="H90" s="320"/>
      <c r="I90" s="320"/>
    </row>
    <row r="91" spans="1:9" s="318" customFormat="1" ht="15" customHeight="1" thickBot="1" x14ac:dyDescent="0.25">
      <c r="B91" s="308" t="s">
        <v>304</v>
      </c>
      <c r="C91" s="316">
        <f>C89+C79</f>
        <v>129739</v>
      </c>
      <c r="D91" s="251"/>
      <c r="E91" s="316">
        <f>E89+E79</f>
        <v>52669</v>
      </c>
      <c r="F91" s="293"/>
      <c r="G91" s="316">
        <f>G89+G79</f>
        <v>359159</v>
      </c>
      <c r="H91" s="251"/>
      <c r="I91" s="316">
        <f>I89+I79</f>
        <v>357418.3</v>
      </c>
    </row>
    <row r="92" spans="1:9" ht="15.75" thickTop="1" x14ac:dyDescent="0.25"/>
  </sheetData>
  <mergeCells count="7">
    <mergeCell ref="B2:C2"/>
    <mergeCell ref="B4:C4"/>
    <mergeCell ref="B5:C5"/>
    <mergeCell ref="C9:I9"/>
    <mergeCell ref="C8:I8"/>
    <mergeCell ref="C10:E10"/>
    <mergeCell ref="G10:I1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tabSelected="1" topLeftCell="A55" workbookViewId="0">
      <selection activeCell="E86" sqref="E86"/>
    </sheetView>
  </sheetViews>
  <sheetFormatPr defaultColWidth="18.7109375" defaultRowHeight="12.75" x14ac:dyDescent="0.2"/>
  <cols>
    <col min="1" max="1" width="1.7109375" style="318" customWidth="1"/>
    <col min="2" max="2" width="61.5703125" style="335" customWidth="1"/>
    <col min="3" max="3" width="14.7109375" style="328" customWidth="1"/>
    <col min="4" max="4" width="1.7109375" style="324" customWidth="1"/>
    <col min="5" max="5" width="14.7109375" style="328" customWidth="1"/>
    <col min="6" max="6" width="1.7109375" style="328" customWidth="1"/>
    <col min="7" max="7" width="14.7109375" style="328" customWidth="1"/>
    <col min="8" max="8" width="1.7109375" style="324" customWidth="1"/>
    <col min="9" max="9" width="14.7109375" style="328" customWidth="1"/>
    <col min="10" max="10" width="1.7109375" style="324" customWidth="1"/>
    <col min="11" max="16384" width="18.7109375" style="335"/>
  </cols>
  <sheetData>
    <row r="1" spans="1:10" s="268" customFormat="1" ht="15" customHeight="1" x14ac:dyDescent="0.2">
      <c r="A1" s="302"/>
      <c r="B1" s="328"/>
      <c r="C1" s="329"/>
      <c r="D1" s="304"/>
      <c r="E1" s="329"/>
      <c r="F1" s="329"/>
      <c r="G1" s="329"/>
      <c r="H1" s="304"/>
      <c r="I1" s="329"/>
      <c r="J1" s="304"/>
    </row>
    <row r="2" spans="1:10" s="268" customFormat="1" ht="15" customHeight="1" x14ac:dyDescent="0.2">
      <c r="A2" s="302"/>
      <c r="B2" s="349" t="s">
        <v>24</v>
      </c>
      <c r="C2" s="349"/>
      <c r="D2" s="304"/>
      <c r="E2" s="329"/>
      <c r="F2" s="329"/>
      <c r="G2" s="329"/>
      <c r="H2" s="304"/>
      <c r="I2" s="329"/>
      <c r="J2" s="304"/>
    </row>
    <row r="3" spans="1:10" s="268" customFormat="1" ht="9.9499999999999993" customHeight="1" x14ac:dyDescent="0.2">
      <c r="A3" s="302"/>
      <c r="B3" s="237"/>
      <c r="C3" s="237"/>
      <c r="D3" s="304"/>
      <c r="E3" s="329"/>
      <c r="F3" s="329"/>
      <c r="G3" s="329"/>
      <c r="H3" s="304"/>
      <c r="I3" s="329"/>
      <c r="J3" s="304"/>
    </row>
    <row r="4" spans="1:10" s="268" customFormat="1" ht="15" customHeight="1" x14ac:dyDescent="0.2">
      <c r="A4" s="302"/>
      <c r="B4" s="350" t="s">
        <v>305</v>
      </c>
      <c r="C4" s="350"/>
      <c r="D4" s="304"/>
      <c r="E4" s="329"/>
      <c r="F4" s="329"/>
      <c r="G4" s="329"/>
      <c r="H4" s="304"/>
      <c r="I4" s="329"/>
      <c r="J4" s="304"/>
    </row>
    <row r="5" spans="1:10" s="268" customFormat="1" ht="15" customHeight="1" x14ac:dyDescent="0.2">
      <c r="A5" s="302"/>
      <c r="B5" s="351" t="s">
        <v>216</v>
      </c>
      <c r="C5" s="351"/>
      <c r="D5" s="304"/>
      <c r="E5" s="329"/>
      <c r="F5" s="329"/>
      <c r="G5" s="329"/>
      <c r="H5" s="304"/>
      <c r="I5" s="329"/>
      <c r="J5" s="304"/>
    </row>
    <row r="6" spans="1:10" s="268" customFormat="1" ht="15" customHeight="1" x14ac:dyDescent="0.2">
      <c r="A6" s="302"/>
      <c r="B6" s="300" t="s">
        <v>257</v>
      </c>
      <c r="C6" s="296"/>
      <c r="D6" s="304"/>
      <c r="E6" s="329"/>
      <c r="F6" s="329"/>
      <c r="G6" s="329"/>
      <c r="H6" s="304"/>
      <c r="I6" s="329"/>
      <c r="J6" s="304"/>
    </row>
    <row r="7" spans="1:10" s="331" customFormat="1" ht="9.9499999999999993" customHeight="1" x14ac:dyDescent="0.2">
      <c r="A7" s="302"/>
      <c r="B7" s="289"/>
      <c r="C7" s="289"/>
      <c r="D7" s="330"/>
      <c r="E7" s="306"/>
      <c r="F7" s="306"/>
      <c r="G7" s="306"/>
      <c r="H7" s="330"/>
      <c r="I7" s="306"/>
      <c r="J7" s="330"/>
    </row>
    <row r="8" spans="1:10" s="303" customFormat="1" ht="15" customHeight="1" x14ac:dyDescent="0.2">
      <c r="A8" s="302"/>
      <c r="C8" s="348" t="s">
        <v>305</v>
      </c>
      <c r="D8" s="348"/>
      <c r="E8" s="348"/>
      <c r="F8" s="348"/>
      <c r="G8" s="348"/>
      <c r="H8" s="348"/>
      <c r="I8" s="348"/>
    </row>
    <row r="9" spans="1:10" s="303" customFormat="1" ht="15" customHeight="1" x14ac:dyDescent="0.2">
      <c r="A9" s="302"/>
      <c r="C9" s="348" t="s">
        <v>341</v>
      </c>
      <c r="D9" s="348"/>
      <c r="E9" s="348"/>
      <c r="F9" s="348"/>
      <c r="G9" s="348"/>
      <c r="H9" s="348"/>
      <c r="I9" s="348"/>
    </row>
    <row r="10" spans="1:10" s="303" customFormat="1" ht="15" customHeight="1" x14ac:dyDescent="0.2">
      <c r="A10" s="302"/>
      <c r="C10" s="348" t="s">
        <v>261</v>
      </c>
      <c r="D10" s="348"/>
      <c r="E10" s="348"/>
      <c r="F10" s="305"/>
      <c r="G10" s="348" t="s">
        <v>258</v>
      </c>
      <c r="H10" s="348"/>
      <c r="I10" s="348"/>
    </row>
    <row r="11" spans="1:10" s="268" customFormat="1" ht="8.1" customHeight="1" x14ac:dyDescent="0.2">
      <c r="A11" s="302"/>
      <c r="B11" s="303"/>
      <c r="C11" s="332"/>
      <c r="D11" s="304"/>
      <c r="E11" s="332"/>
      <c r="F11" s="332"/>
      <c r="G11" s="332"/>
      <c r="H11" s="304"/>
      <c r="I11" s="332"/>
      <c r="J11" s="304"/>
    </row>
    <row r="12" spans="1:10" s="239" customFormat="1" ht="15" customHeight="1" x14ac:dyDescent="0.2">
      <c r="A12" s="307"/>
      <c r="C12" s="243" t="s">
        <v>262</v>
      </c>
      <c r="D12" s="240"/>
      <c r="E12" s="243" t="s">
        <v>306</v>
      </c>
      <c r="F12" s="240"/>
      <c r="G12" s="243" t="s">
        <v>262</v>
      </c>
      <c r="H12" s="240"/>
      <c r="I12" s="243" t="s">
        <v>306</v>
      </c>
    </row>
    <row r="13" spans="1:10" ht="15" customHeight="1" x14ac:dyDescent="0.2">
      <c r="A13" s="302"/>
      <c r="B13" s="333" t="s">
        <v>307</v>
      </c>
      <c r="C13" s="334"/>
      <c r="D13" s="328"/>
      <c r="E13" s="304"/>
      <c r="F13" s="304"/>
      <c r="G13" s="304"/>
      <c r="H13" s="328"/>
      <c r="I13" s="304"/>
      <c r="J13" s="328"/>
    </row>
    <row r="14" spans="1:10" s="334" customFormat="1" ht="9.9499999999999993" customHeight="1" x14ac:dyDescent="0.2">
      <c r="A14" s="307"/>
      <c r="B14" s="336"/>
      <c r="C14" s="304"/>
      <c r="D14" s="328"/>
      <c r="E14" s="304"/>
      <c r="F14" s="304"/>
      <c r="G14" s="304"/>
      <c r="H14" s="328"/>
      <c r="I14" s="304"/>
      <c r="J14" s="328"/>
    </row>
    <row r="15" spans="1:10" s="334" customFormat="1" ht="15" customHeight="1" x14ac:dyDescent="0.2">
      <c r="A15" s="307"/>
      <c r="B15" s="333" t="s">
        <v>308</v>
      </c>
      <c r="C15" s="250">
        <v>9351</v>
      </c>
      <c r="D15" s="250"/>
      <c r="E15" s="250">
        <v>7865</v>
      </c>
      <c r="F15" s="250"/>
      <c r="G15" s="250">
        <v>8834</v>
      </c>
      <c r="H15" s="250"/>
      <c r="I15" s="250">
        <v>14362</v>
      </c>
      <c r="J15" s="337"/>
    </row>
    <row r="16" spans="1:10" s="334" customFormat="1" ht="9.9499999999999993" customHeight="1" x14ac:dyDescent="0.2">
      <c r="A16" s="302"/>
      <c r="B16" s="336"/>
      <c r="C16" s="338"/>
      <c r="D16" s="339"/>
      <c r="E16" s="338"/>
      <c r="F16" s="338"/>
      <c r="G16" s="338"/>
      <c r="H16" s="339"/>
      <c r="I16" s="338"/>
      <c r="J16" s="328"/>
    </row>
    <row r="17" spans="1:10" ht="15" customHeight="1" x14ac:dyDescent="0.2">
      <c r="A17" s="302"/>
      <c r="B17" s="333" t="s">
        <v>323</v>
      </c>
      <c r="C17" s="339"/>
      <c r="D17" s="339"/>
      <c r="E17" s="339"/>
      <c r="F17" s="339"/>
      <c r="G17" s="339"/>
      <c r="H17" s="339"/>
      <c r="I17" s="339"/>
      <c r="J17" s="328"/>
    </row>
    <row r="18" spans="1:10" ht="15" customHeight="1" x14ac:dyDescent="0.2">
      <c r="A18" s="302"/>
      <c r="B18" s="333" t="s">
        <v>327</v>
      </c>
      <c r="C18" s="338"/>
      <c r="D18" s="339"/>
      <c r="E18" s="338"/>
      <c r="F18" s="338"/>
      <c r="G18" s="338"/>
      <c r="H18" s="339"/>
      <c r="I18" s="338"/>
      <c r="J18" s="328"/>
    </row>
    <row r="19" spans="1:10" s="303" customFormat="1" ht="15" customHeight="1" x14ac:dyDescent="0.2">
      <c r="A19" s="302"/>
      <c r="B19" s="340" t="s">
        <v>309</v>
      </c>
      <c r="C19" s="263">
        <v>2</v>
      </c>
      <c r="D19" s="263"/>
      <c r="E19" s="263">
        <v>2</v>
      </c>
      <c r="F19" s="292"/>
      <c r="G19" s="263">
        <v>8689</v>
      </c>
      <c r="H19" s="263"/>
      <c r="I19" s="263">
        <v>3859</v>
      </c>
    </row>
    <row r="20" spans="1:10" s="303" customFormat="1" ht="15" customHeight="1" x14ac:dyDescent="0.2">
      <c r="A20" s="302"/>
      <c r="B20" s="340" t="s">
        <v>343</v>
      </c>
      <c r="C20" s="263">
        <v>0</v>
      </c>
      <c r="D20" s="263"/>
      <c r="E20" s="263">
        <v>0</v>
      </c>
      <c r="F20" s="292"/>
      <c r="G20" s="263">
        <v>0</v>
      </c>
      <c r="H20" s="263"/>
      <c r="I20" s="263">
        <v>-859</v>
      </c>
    </row>
    <row r="21" spans="1:10" s="303" customFormat="1" ht="15" customHeight="1" x14ac:dyDescent="0.2">
      <c r="A21" s="302"/>
      <c r="B21" s="340" t="s">
        <v>310</v>
      </c>
      <c r="C21" s="263">
        <v>0</v>
      </c>
      <c r="D21" s="263"/>
      <c r="E21" s="263">
        <v>0</v>
      </c>
      <c r="F21" s="292"/>
      <c r="G21" s="263">
        <v>2728</v>
      </c>
      <c r="H21" s="263"/>
      <c r="I21" s="263">
        <v>4360</v>
      </c>
    </row>
    <row r="22" spans="1:10" s="303" customFormat="1" ht="15" customHeight="1" x14ac:dyDescent="0.2">
      <c r="A22" s="302"/>
      <c r="B22" s="340" t="s">
        <v>311</v>
      </c>
      <c r="C22" s="263">
        <v>-3</v>
      </c>
      <c r="D22" s="263"/>
      <c r="E22" s="263">
        <v>0</v>
      </c>
      <c r="F22" s="292"/>
      <c r="G22" s="263">
        <v>-8511</v>
      </c>
      <c r="H22" s="263"/>
      <c r="I22" s="263">
        <v>-280</v>
      </c>
    </row>
    <row r="23" spans="1:10" s="303" customFormat="1" ht="15" customHeight="1" x14ac:dyDescent="0.2">
      <c r="A23" s="302"/>
      <c r="B23" s="340" t="s">
        <v>344</v>
      </c>
      <c r="C23" s="263">
        <v>0</v>
      </c>
      <c r="D23" s="263"/>
      <c r="E23" s="263">
        <v>0</v>
      </c>
      <c r="F23" s="292"/>
      <c r="G23" s="263">
        <v>0</v>
      </c>
      <c r="H23" s="263"/>
      <c r="I23" s="263">
        <v>-692</v>
      </c>
    </row>
    <row r="24" spans="1:10" s="303" customFormat="1" ht="15" customHeight="1" x14ac:dyDescent="0.2">
      <c r="A24" s="302"/>
      <c r="B24" s="340" t="s">
        <v>312</v>
      </c>
      <c r="C24" s="263">
        <v>0</v>
      </c>
      <c r="D24" s="263"/>
      <c r="E24" s="263">
        <v>0</v>
      </c>
      <c r="F24" s="292"/>
      <c r="G24" s="263">
        <v>-234</v>
      </c>
      <c r="H24" s="263"/>
      <c r="I24" s="263">
        <v>529</v>
      </c>
    </row>
    <row r="25" spans="1:10" s="303" customFormat="1" ht="15" customHeight="1" x14ac:dyDescent="0.2">
      <c r="A25" s="302"/>
      <c r="B25" s="340" t="s">
        <v>315</v>
      </c>
      <c r="C25" s="263">
        <v>-433</v>
      </c>
      <c r="D25" s="263"/>
      <c r="E25" s="263">
        <v>-3286</v>
      </c>
      <c r="F25" s="292"/>
      <c r="G25" s="263">
        <v>1188</v>
      </c>
      <c r="H25" s="263"/>
      <c r="I25" s="263">
        <v>-8096</v>
      </c>
    </row>
    <row r="26" spans="1:10" s="303" customFormat="1" ht="15" customHeight="1" x14ac:dyDescent="0.2">
      <c r="A26" s="302"/>
      <c r="B26" s="340" t="s">
        <v>313</v>
      </c>
      <c r="C26" s="263">
        <v>0</v>
      </c>
      <c r="D26" s="263"/>
      <c r="E26" s="263">
        <v>0</v>
      </c>
      <c r="F26" s="292"/>
      <c r="G26" s="263">
        <v>1594</v>
      </c>
      <c r="H26" s="263"/>
      <c r="I26" s="263">
        <v>593</v>
      </c>
    </row>
    <row r="27" spans="1:10" s="303" customFormat="1" ht="15" customHeight="1" x14ac:dyDescent="0.2">
      <c r="A27" s="302"/>
      <c r="B27" s="340" t="s">
        <v>316</v>
      </c>
      <c r="C27" s="263">
        <v>-12275</v>
      </c>
      <c r="D27" s="263"/>
      <c r="E27" s="263">
        <v>-6270</v>
      </c>
      <c r="F27" s="292"/>
      <c r="G27" s="263">
        <v>0</v>
      </c>
      <c r="H27" s="263"/>
      <c r="I27" s="263">
        <v>-3756</v>
      </c>
    </row>
    <row r="28" spans="1:10" s="303" customFormat="1" ht="15" customHeight="1" x14ac:dyDescent="0.2">
      <c r="A28" s="302"/>
      <c r="B28" s="340" t="s">
        <v>314</v>
      </c>
      <c r="C28" s="263">
        <v>0</v>
      </c>
      <c r="D28" s="263"/>
      <c r="E28" s="263">
        <v>-1842</v>
      </c>
      <c r="F28" s="292"/>
      <c r="G28" s="263">
        <v>0</v>
      </c>
      <c r="H28" s="263"/>
      <c r="I28" s="263">
        <v>-1842</v>
      </c>
    </row>
    <row r="29" spans="1:10" s="303" customFormat="1" ht="15" customHeight="1" x14ac:dyDescent="0.2">
      <c r="A29" s="302"/>
      <c r="B29" s="340" t="s">
        <v>345</v>
      </c>
      <c r="C29" s="263">
        <v>0</v>
      </c>
      <c r="D29" s="263"/>
      <c r="E29" s="263">
        <v>0</v>
      </c>
      <c r="F29" s="292"/>
      <c r="G29" s="263">
        <v>0</v>
      </c>
      <c r="H29" s="263"/>
      <c r="I29" s="263">
        <v>65385</v>
      </c>
    </row>
    <row r="30" spans="1:10" s="303" customFormat="1" ht="15" customHeight="1" x14ac:dyDescent="0.2">
      <c r="A30" s="302"/>
      <c r="B30" s="340" t="s">
        <v>346</v>
      </c>
      <c r="C30" s="263">
        <v>0</v>
      </c>
      <c r="D30" s="263"/>
      <c r="E30" s="263">
        <v>0</v>
      </c>
      <c r="F30" s="292"/>
      <c r="G30" s="263">
        <v>0</v>
      </c>
      <c r="H30" s="263"/>
      <c r="I30" s="263">
        <v>-32579</v>
      </c>
    </row>
    <row r="31" spans="1:10" s="303" customFormat="1" ht="15" customHeight="1" x14ac:dyDescent="0.2">
      <c r="A31" s="302"/>
      <c r="B31" s="340" t="s">
        <v>317</v>
      </c>
      <c r="C31" s="263">
        <v>1</v>
      </c>
      <c r="D31" s="263"/>
      <c r="E31" s="263">
        <v>2</v>
      </c>
      <c r="F31" s="292"/>
      <c r="G31" s="263">
        <v>165</v>
      </c>
      <c r="H31" s="263"/>
      <c r="I31" s="263">
        <v>0</v>
      </c>
    </row>
    <row r="32" spans="1:10" s="303" customFormat="1" ht="15" customHeight="1" x14ac:dyDescent="0.2">
      <c r="A32" s="302"/>
      <c r="B32" s="340" t="s">
        <v>347</v>
      </c>
      <c r="C32" s="263">
        <v>0</v>
      </c>
      <c r="D32" s="263"/>
      <c r="E32" s="263">
        <v>0</v>
      </c>
      <c r="F32" s="292"/>
      <c r="G32" s="263">
        <v>0</v>
      </c>
      <c r="H32" s="263"/>
      <c r="I32" s="263">
        <v>-439</v>
      </c>
    </row>
    <row r="33" spans="1:10" ht="9.9499999999999993" customHeight="1" x14ac:dyDescent="0.2">
      <c r="A33" s="302"/>
      <c r="B33" s="341"/>
      <c r="C33" s="342"/>
      <c r="D33" s="343"/>
      <c r="E33" s="342"/>
      <c r="F33" s="342"/>
      <c r="G33" s="342"/>
      <c r="H33" s="343"/>
      <c r="I33" s="342"/>
      <c r="J33" s="310"/>
    </row>
    <row r="34" spans="1:10" ht="15" customHeight="1" x14ac:dyDescent="0.2">
      <c r="A34" s="302"/>
      <c r="B34" s="333" t="s">
        <v>326</v>
      </c>
      <c r="C34" s="342"/>
      <c r="D34" s="343"/>
      <c r="E34" s="342"/>
      <c r="F34" s="342"/>
      <c r="G34" s="342"/>
      <c r="H34" s="343"/>
      <c r="I34" s="342"/>
      <c r="J34" s="310"/>
    </row>
    <row r="35" spans="1:10" s="303" customFormat="1" ht="15" customHeight="1" x14ac:dyDescent="0.2">
      <c r="A35" s="302"/>
      <c r="B35" s="340" t="s">
        <v>266</v>
      </c>
      <c r="C35" s="263">
        <v>3</v>
      </c>
      <c r="D35" s="263"/>
      <c r="E35" s="263">
        <v>0</v>
      </c>
      <c r="F35" s="292"/>
      <c r="G35" s="263">
        <v>-27322</v>
      </c>
      <c r="H35" s="263"/>
      <c r="I35" s="263">
        <v>10144</v>
      </c>
    </row>
    <row r="36" spans="1:10" s="303" customFormat="1" ht="15" customHeight="1" x14ac:dyDescent="0.2">
      <c r="A36" s="302"/>
      <c r="B36" s="340" t="s">
        <v>318</v>
      </c>
      <c r="C36" s="263">
        <v>0</v>
      </c>
      <c r="D36" s="263"/>
      <c r="E36" s="263">
        <v>0</v>
      </c>
      <c r="F36" s="292"/>
      <c r="G36" s="263">
        <v>1424</v>
      </c>
      <c r="H36" s="263"/>
      <c r="I36" s="263">
        <v>-17636</v>
      </c>
    </row>
    <row r="37" spans="1:10" s="303" customFormat="1" ht="15" customHeight="1" x14ac:dyDescent="0.2">
      <c r="A37" s="302"/>
      <c r="B37" s="340" t="s">
        <v>272</v>
      </c>
      <c r="C37" s="263">
        <v>255</v>
      </c>
      <c r="D37" s="263"/>
      <c r="E37" s="263">
        <v>0</v>
      </c>
      <c r="F37" s="292"/>
      <c r="G37" s="263">
        <v>255</v>
      </c>
      <c r="H37" s="263"/>
      <c r="I37" s="263">
        <v>-23671</v>
      </c>
    </row>
    <row r="38" spans="1:10" s="303" customFormat="1" ht="15" customHeight="1" x14ac:dyDescent="0.2">
      <c r="A38" s="302"/>
      <c r="B38" s="340" t="s">
        <v>268</v>
      </c>
      <c r="C38" s="263">
        <v>-81</v>
      </c>
      <c r="D38" s="263"/>
      <c r="E38" s="263">
        <v>0</v>
      </c>
      <c r="F38" s="292"/>
      <c r="G38" s="263">
        <v>-7629</v>
      </c>
      <c r="H38" s="263"/>
      <c r="I38" s="263">
        <v>3627</v>
      </c>
    </row>
    <row r="39" spans="1:10" s="303" customFormat="1" ht="15" customHeight="1" x14ac:dyDescent="0.2">
      <c r="A39" s="302"/>
      <c r="B39" s="340" t="s">
        <v>235</v>
      </c>
      <c r="C39" s="263">
        <v>0</v>
      </c>
      <c r="D39" s="263"/>
      <c r="E39" s="263">
        <v>-1343</v>
      </c>
      <c r="F39" s="292"/>
      <c r="G39" s="263">
        <v>0</v>
      </c>
      <c r="H39" s="263"/>
      <c r="I39" s="263">
        <v>-1839</v>
      </c>
    </row>
    <row r="40" spans="1:10" s="303" customFormat="1" ht="15" customHeight="1" x14ac:dyDescent="0.2">
      <c r="A40" s="302"/>
      <c r="B40" s="340" t="s">
        <v>319</v>
      </c>
      <c r="C40" s="263">
        <v>2585</v>
      </c>
      <c r="D40" s="263"/>
      <c r="E40" s="263">
        <v>0</v>
      </c>
      <c r="F40" s="292"/>
      <c r="G40" s="263">
        <v>0</v>
      </c>
      <c r="H40" s="263"/>
      <c r="I40" s="263">
        <v>0</v>
      </c>
    </row>
    <row r="41" spans="1:10" s="303" customFormat="1" ht="15" customHeight="1" x14ac:dyDescent="0.2">
      <c r="A41" s="302"/>
      <c r="B41" s="340" t="s">
        <v>269</v>
      </c>
      <c r="C41" s="263">
        <v>0</v>
      </c>
      <c r="D41" s="263"/>
      <c r="E41" s="263">
        <v>0</v>
      </c>
      <c r="F41" s="292"/>
      <c r="G41" s="263">
        <v>15564</v>
      </c>
      <c r="H41" s="263"/>
      <c r="I41" s="263">
        <v>-16840</v>
      </c>
    </row>
    <row r="42" spans="1:10" s="303" customFormat="1" ht="15" customHeight="1" x14ac:dyDescent="0.2">
      <c r="A42" s="302"/>
      <c r="B42" s="340" t="s">
        <v>276</v>
      </c>
      <c r="C42" s="263">
        <v>-190</v>
      </c>
      <c r="D42" s="263"/>
      <c r="E42" s="263">
        <v>-4787</v>
      </c>
      <c r="F42" s="292"/>
      <c r="G42" s="263">
        <v>-901</v>
      </c>
      <c r="H42" s="263"/>
      <c r="I42" s="263">
        <v>-447</v>
      </c>
    </row>
    <row r="43" spans="1:10" s="303" customFormat="1" ht="15" customHeight="1" x14ac:dyDescent="0.2">
      <c r="A43" s="302"/>
      <c r="B43" s="340" t="s">
        <v>320</v>
      </c>
      <c r="C43" s="263">
        <v>-417</v>
      </c>
      <c r="D43" s="263"/>
      <c r="E43" s="263">
        <v>567</v>
      </c>
      <c r="F43" s="292"/>
      <c r="G43" s="263">
        <v>-1165</v>
      </c>
      <c r="H43" s="263"/>
      <c r="I43" s="263">
        <v>1147</v>
      </c>
    </row>
    <row r="44" spans="1:10" ht="9.9499999999999993" customHeight="1" x14ac:dyDescent="0.2">
      <c r="A44" s="302"/>
      <c r="B44" s="341"/>
      <c r="C44" s="342"/>
      <c r="D44" s="343"/>
      <c r="E44" s="342"/>
      <c r="F44" s="342"/>
      <c r="G44" s="342"/>
      <c r="H44" s="343"/>
      <c r="I44" s="342"/>
      <c r="J44" s="310"/>
    </row>
    <row r="45" spans="1:10" ht="15" customHeight="1" x14ac:dyDescent="0.2">
      <c r="A45" s="302"/>
      <c r="B45" s="333" t="s">
        <v>325</v>
      </c>
      <c r="C45" s="342"/>
      <c r="D45" s="343"/>
      <c r="E45" s="342"/>
      <c r="F45" s="342"/>
      <c r="G45" s="342"/>
      <c r="H45" s="343"/>
      <c r="I45" s="342"/>
      <c r="J45" s="310"/>
    </row>
    <row r="46" spans="1:10" s="303" customFormat="1" ht="15" customHeight="1" x14ac:dyDescent="0.2">
      <c r="A46" s="302"/>
      <c r="B46" s="266" t="s">
        <v>285</v>
      </c>
      <c r="C46" s="263">
        <v>0</v>
      </c>
      <c r="D46" s="263"/>
      <c r="E46" s="263">
        <v>0</v>
      </c>
      <c r="F46" s="292"/>
      <c r="G46" s="263">
        <v>-2059</v>
      </c>
      <c r="H46" s="263"/>
      <c r="I46" s="263">
        <v>0</v>
      </c>
    </row>
    <row r="47" spans="1:10" s="303" customFormat="1" ht="15" customHeight="1" x14ac:dyDescent="0.2">
      <c r="A47" s="302"/>
      <c r="B47" s="266" t="s">
        <v>286</v>
      </c>
      <c r="C47" s="263">
        <v>0</v>
      </c>
      <c r="D47" s="263"/>
      <c r="E47" s="263">
        <v>0</v>
      </c>
      <c r="F47" s="292"/>
      <c r="G47" s="263">
        <v>-777</v>
      </c>
      <c r="H47" s="263"/>
      <c r="I47" s="263">
        <v>10745</v>
      </c>
    </row>
    <row r="48" spans="1:10" s="303" customFormat="1" ht="15" customHeight="1" x14ac:dyDescent="0.2">
      <c r="A48" s="302"/>
      <c r="B48" s="340" t="s">
        <v>290</v>
      </c>
      <c r="C48" s="263">
        <v>67</v>
      </c>
      <c r="D48" s="263"/>
      <c r="E48" s="263">
        <v>19</v>
      </c>
      <c r="F48" s="292"/>
      <c r="G48" s="263">
        <v>6652</v>
      </c>
      <c r="H48" s="263"/>
      <c r="I48" s="263">
        <v>-128</v>
      </c>
    </row>
    <row r="49" spans="1:16" s="303" customFormat="1" ht="15" customHeight="1" x14ac:dyDescent="0.2">
      <c r="A49" s="302"/>
      <c r="B49" s="340" t="s">
        <v>288</v>
      </c>
      <c r="C49" s="263">
        <v>-11</v>
      </c>
      <c r="D49" s="263"/>
      <c r="E49" s="263">
        <v>1</v>
      </c>
      <c r="F49" s="292"/>
      <c r="G49" s="263">
        <v>-103</v>
      </c>
      <c r="H49" s="263"/>
      <c r="I49" s="263">
        <v>-4706</v>
      </c>
    </row>
    <row r="50" spans="1:16" s="303" customFormat="1" ht="15" customHeight="1" x14ac:dyDescent="0.2">
      <c r="A50" s="302"/>
      <c r="B50" s="340" t="s">
        <v>319</v>
      </c>
      <c r="C50" s="263">
        <v>0</v>
      </c>
      <c r="D50" s="263"/>
      <c r="E50" s="263">
        <v>0</v>
      </c>
      <c r="F50" s="292"/>
      <c r="G50" s="263">
        <v>-2552</v>
      </c>
      <c r="H50" s="263"/>
      <c r="I50" s="263">
        <v>-4341</v>
      </c>
    </row>
    <row r="51" spans="1:16" s="303" customFormat="1" ht="15" customHeight="1" x14ac:dyDescent="0.2">
      <c r="A51" s="302"/>
      <c r="B51" s="340" t="s">
        <v>269</v>
      </c>
      <c r="C51" s="263">
        <v>0</v>
      </c>
      <c r="D51" s="263"/>
      <c r="E51" s="263">
        <v>0</v>
      </c>
      <c r="F51" s="292"/>
      <c r="G51" s="263">
        <v>-15564</v>
      </c>
      <c r="H51" s="263"/>
      <c r="I51" s="263">
        <v>16840</v>
      </c>
    </row>
    <row r="52" spans="1:16" s="303" customFormat="1" ht="15" customHeight="1" x14ac:dyDescent="0.2">
      <c r="A52" s="302"/>
      <c r="B52" s="340" t="s">
        <v>321</v>
      </c>
      <c r="C52" s="263">
        <v>0</v>
      </c>
      <c r="D52" s="263"/>
      <c r="E52" s="263">
        <v>-22</v>
      </c>
      <c r="F52" s="292"/>
      <c r="G52" s="263">
        <v>-402</v>
      </c>
      <c r="H52" s="263"/>
      <c r="I52" s="263">
        <v>-2181</v>
      </c>
    </row>
    <row r="53" spans="1:16" s="303" customFormat="1" ht="15" customHeight="1" x14ac:dyDescent="0.2">
      <c r="A53" s="302"/>
      <c r="B53" s="340" t="s">
        <v>322</v>
      </c>
      <c r="C53" s="263">
        <v>0</v>
      </c>
      <c r="D53" s="263"/>
      <c r="E53" s="263">
        <v>0</v>
      </c>
      <c r="F53" s="292"/>
      <c r="G53" s="263">
        <v>-2216</v>
      </c>
      <c r="H53" s="263"/>
      <c r="I53" s="263">
        <v>-5819</v>
      </c>
    </row>
    <row r="54" spans="1:16" s="303" customFormat="1" ht="15" customHeight="1" x14ac:dyDescent="0.2">
      <c r="A54" s="302"/>
      <c r="B54" s="340" t="s">
        <v>292</v>
      </c>
      <c r="C54" s="263">
        <v>-92</v>
      </c>
      <c r="D54" s="263"/>
      <c r="E54" s="263">
        <v>-68</v>
      </c>
      <c r="F54" s="292"/>
      <c r="G54" s="263">
        <v>2132</v>
      </c>
      <c r="H54" s="263"/>
      <c r="I54" s="263">
        <v>2399</v>
      </c>
    </row>
    <row r="55" spans="1:16" ht="9.9499999999999993" customHeight="1" x14ac:dyDescent="0.2">
      <c r="A55" s="302"/>
      <c r="B55" s="344"/>
      <c r="C55" s="342"/>
      <c r="D55" s="339"/>
      <c r="E55" s="342"/>
      <c r="F55" s="342"/>
      <c r="G55" s="342"/>
      <c r="H55" s="339"/>
      <c r="I55" s="342"/>
      <c r="J55" s="303"/>
      <c r="L55" s="303"/>
    </row>
    <row r="56" spans="1:16" s="310" customFormat="1" ht="15" customHeight="1" x14ac:dyDescent="0.2">
      <c r="A56" s="302"/>
      <c r="B56" s="333" t="s">
        <v>324</v>
      </c>
      <c r="C56" s="309">
        <f>C15+SUM(C19:C32)+SUM(C35:C43)+SUM(C46:C54)</f>
        <v>-1238</v>
      </c>
      <c r="D56" s="251"/>
      <c r="E56" s="309">
        <f>E15+SUM(E19:E32)+SUM(E35:E43)+SUM(E46:E54)</f>
        <v>-9162</v>
      </c>
      <c r="F56" s="269"/>
      <c r="G56" s="309">
        <f>G15+SUM(G19:G32)+SUM(G35:G43)+SUM(G46:G54)</f>
        <v>-20210</v>
      </c>
      <c r="H56" s="251"/>
      <c r="I56" s="309">
        <f>I15+SUM(I19:I32)+SUM(I35:I43)+SUM(I46:I54)</f>
        <v>7839</v>
      </c>
      <c r="K56" s="335"/>
      <c r="L56" s="303"/>
      <c r="M56" s="335"/>
      <c r="N56" s="335"/>
      <c r="O56" s="335"/>
      <c r="P56" s="303"/>
    </row>
    <row r="57" spans="1:16" ht="9.9499999999999993" customHeight="1" x14ac:dyDescent="0.2">
      <c r="A57" s="302"/>
      <c r="B57" s="345"/>
      <c r="C57" s="338"/>
      <c r="D57" s="339"/>
      <c r="E57" s="338"/>
      <c r="F57" s="338"/>
      <c r="G57" s="338"/>
      <c r="H57" s="339"/>
      <c r="I57" s="338"/>
      <c r="J57" s="303"/>
      <c r="L57" s="303"/>
    </row>
    <row r="58" spans="1:16" s="303" customFormat="1" ht="15" customHeight="1" x14ac:dyDescent="0.2">
      <c r="A58" s="302"/>
      <c r="B58" s="340" t="s">
        <v>328</v>
      </c>
      <c r="C58" s="263">
        <v>-336</v>
      </c>
      <c r="D58" s="263"/>
      <c r="E58" s="263">
        <v>0</v>
      </c>
      <c r="F58" s="292"/>
      <c r="G58" s="263">
        <v>-336</v>
      </c>
      <c r="H58" s="263"/>
      <c r="I58" s="263">
        <v>0</v>
      </c>
    </row>
    <row r="59" spans="1:16" s="303" customFormat="1" ht="15" customHeight="1" x14ac:dyDescent="0.2">
      <c r="A59" s="302"/>
      <c r="B59" s="340" t="s">
        <v>269</v>
      </c>
      <c r="C59" s="263">
        <v>0</v>
      </c>
      <c r="D59" s="263"/>
      <c r="E59" s="263">
        <v>0</v>
      </c>
      <c r="F59" s="292"/>
      <c r="G59" s="263">
        <v>-4504</v>
      </c>
      <c r="H59" s="263"/>
      <c r="I59" s="263">
        <v>2251</v>
      </c>
    </row>
    <row r="60" spans="1:16" s="303" customFormat="1" ht="15" customHeight="1" x14ac:dyDescent="0.2">
      <c r="A60" s="302"/>
      <c r="B60" s="340" t="s">
        <v>329</v>
      </c>
      <c r="C60" s="263">
        <v>0</v>
      </c>
      <c r="D60" s="263"/>
      <c r="E60" s="263">
        <v>8772</v>
      </c>
      <c r="F60" s="292"/>
      <c r="G60" s="263">
        <v>-11151</v>
      </c>
      <c r="H60" s="263"/>
      <c r="I60" s="263">
        <v>-10198</v>
      </c>
    </row>
    <row r="61" spans="1:16" s="303" customFormat="1" ht="15" customHeight="1" x14ac:dyDescent="0.2">
      <c r="A61" s="302"/>
      <c r="B61" s="340" t="s">
        <v>330</v>
      </c>
      <c r="C61" s="263">
        <v>1566</v>
      </c>
      <c r="D61" s="263"/>
      <c r="E61" s="263">
        <v>417</v>
      </c>
      <c r="F61" s="292"/>
      <c r="G61" s="263">
        <v>0</v>
      </c>
      <c r="H61" s="263"/>
      <c r="I61" s="263">
        <v>0</v>
      </c>
    </row>
    <row r="62" spans="1:16" s="303" customFormat="1" ht="15" customHeight="1" x14ac:dyDescent="0.2">
      <c r="A62" s="302"/>
      <c r="B62" s="340" t="s">
        <v>349</v>
      </c>
      <c r="C62" s="263">
        <v>0</v>
      </c>
      <c r="D62" s="263"/>
      <c r="E62" s="263">
        <v>0</v>
      </c>
      <c r="F62" s="292"/>
      <c r="G62" s="263">
        <v>0</v>
      </c>
      <c r="H62" s="263"/>
      <c r="I62" s="263">
        <v>56250</v>
      </c>
    </row>
    <row r="63" spans="1:16" s="303" customFormat="1" ht="15" customHeight="1" x14ac:dyDescent="0.2">
      <c r="A63" s="302"/>
      <c r="B63" s="340" t="s">
        <v>348</v>
      </c>
      <c r="C63" s="263">
        <v>0</v>
      </c>
      <c r="D63" s="263"/>
      <c r="E63" s="263">
        <v>0</v>
      </c>
      <c r="F63" s="292"/>
      <c r="G63" s="263">
        <v>0</v>
      </c>
      <c r="H63" s="263"/>
      <c r="I63" s="263">
        <v>-3582</v>
      </c>
    </row>
    <row r="64" spans="1:16" ht="9.9499999999999993" customHeight="1" x14ac:dyDescent="0.2">
      <c r="A64" s="302"/>
      <c r="B64" s="341"/>
      <c r="C64" s="338"/>
      <c r="D64" s="339"/>
      <c r="E64" s="338"/>
      <c r="F64" s="338"/>
      <c r="G64" s="338"/>
      <c r="H64" s="339"/>
      <c r="I64" s="338"/>
      <c r="J64" s="303"/>
    </row>
    <row r="65" spans="1:12" s="310" customFormat="1" ht="15" customHeight="1" x14ac:dyDescent="0.2">
      <c r="A65" s="302"/>
      <c r="B65" s="333" t="s">
        <v>331</v>
      </c>
      <c r="C65" s="309">
        <f>SUM(C58:C64)</f>
        <v>1230</v>
      </c>
      <c r="D65" s="251"/>
      <c r="E65" s="309">
        <f>SUM(E58:E64)</f>
        <v>9189</v>
      </c>
      <c r="F65" s="269"/>
      <c r="G65" s="309">
        <f>SUM(G58:G64)</f>
        <v>-15991</v>
      </c>
      <c r="H65" s="251"/>
      <c r="I65" s="309">
        <f>SUM(I58:I64)</f>
        <v>44721</v>
      </c>
      <c r="L65" s="303"/>
    </row>
    <row r="66" spans="1:12" ht="9.9499999999999993" customHeight="1" x14ac:dyDescent="0.2">
      <c r="A66" s="302"/>
      <c r="B66" s="345"/>
      <c r="C66" s="338"/>
      <c r="D66" s="339"/>
      <c r="E66" s="338"/>
      <c r="F66" s="338"/>
      <c r="G66" s="338"/>
      <c r="H66" s="339"/>
      <c r="I66" s="338"/>
      <c r="J66" s="303"/>
    </row>
    <row r="67" spans="1:12" s="303" customFormat="1" ht="15" customHeight="1" x14ac:dyDescent="0.2">
      <c r="A67" s="302"/>
      <c r="B67" s="340" t="s">
        <v>332</v>
      </c>
      <c r="C67" s="263">
        <v>8</v>
      </c>
      <c r="D67" s="263"/>
      <c r="E67" s="263">
        <v>0</v>
      </c>
      <c r="F67" s="292"/>
      <c r="G67" s="263">
        <v>8</v>
      </c>
      <c r="H67" s="263"/>
      <c r="I67" s="263">
        <v>0</v>
      </c>
    </row>
    <row r="68" spans="1:12" s="303" customFormat="1" ht="15" customHeight="1" x14ac:dyDescent="0.2">
      <c r="A68" s="302"/>
      <c r="B68" s="266" t="s">
        <v>287</v>
      </c>
      <c r="C68" s="263">
        <v>0</v>
      </c>
      <c r="D68" s="263"/>
      <c r="E68" s="263">
        <v>0</v>
      </c>
      <c r="F68" s="292"/>
      <c r="G68" s="263">
        <v>3977</v>
      </c>
      <c r="H68" s="263"/>
      <c r="I68" s="263">
        <v>563</v>
      </c>
    </row>
    <row r="69" spans="1:12" s="303" customFormat="1" ht="15" customHeight="1" x14ac:dyDescent="0.2">
      <c r="A69" s="302"/>
      <c r="B69" s="340" t="s">
        <v>333</v>
      </c>
      <c r="C69" s="263">
        <v>0</v>
      </c>
      <c r="D69" s="263"/>
      <c r="E69" s="263">
        <v>0</v>
      </c>
      <c r="F69" s="292"/>
      <c r="G69" s="263">
        <v>43896</v>
      </c>
      <c r="H69" s="263"/>
      <c r="I69" s="263">
        <v>0</v>
      </c>
    </row>
    <row r="70" spans="1:12" s="303" customFormat="1" ht="15" customHeight="1" x14ac:dyDescent="0.2">
      <c r="A70" s="302"/>
      <c r="B70" s="340" t="s">
        <v>334</v>
      </c>
      <c r="C70" s="263">
        <v>0</v>
      </c>
      <c r="D70" s="263"/>
      <c r="E70" s="263">
        <v>0</v>
      </c>
      <c r="F70" s="292"/>
      <c r="G70" s="263">
        <v>-10869</v>
      </c>
      <c r="H70" s="263"/>
      <c r="I70" s="263">
        <v>-33638</v>
      </c>
    </row>
    <row r="71" spans="1:12" s="334" customFormat="1" ht="9.9499999999999993" customHeight="1" x14ac:dyDescent="0.2">
      <c r="A71" s="318"/>
      <c r="B71" s="341"/>
      <c r="C71" s="342"/>
      <c r="D71" s="339"/>
      <c r="E71" s="342"/>
      <c r="F71" s="342"/>
      <c r="G71" s="342"/>
      <c r="H71" s="339"/>
      <c r="I71" s="342"/>
      <c r="J71" s="303"/>
    </row>
    <row r="72" spans="1:12" s="310" customFormat="1" ht="15" customHeight="1" x14ac:dyDescent="0.2">
      <c r="A72" s="302"/>
      <c r="B72" s="333" t="s">
        <v>335</v>
      </c>
      <c r="C72" s="309">
        <f>SUM(C67:C71)</f>
        <v>8</v>
      </c>
      <c r="D72" s="251"/>
      <c r="E72" s="309">
        <f>SUM(E67:E71)</f>
        <v>0</v>
      </c>
      <c r="F72" s="269"/>
      <c r="G72" s="309">
        <f>SUM(G67:G71)</f>
        <v>37012</v>
      </c>
      <c r="H72" s="251"/>
      <c r="I72" s="309">
        <f>SUM(I67:I71)</f>
        <v>-33075</v>
      </c>
      <c r="L72" s="303"/>
    </row>
    <row r="73" spans="1:12" s="334" customFormat="1" ht="9.9499999999999993" customHeight="1" x14ac:dyDescent="0.2">
      <c r="A73" s="318"/>
      <c r="B73" s="346"/>
      <c r="C73" s="347"/>
      <c r="D73" s="339"/>
      <c r="E73" s="347"/>
      <c r="F73" s="347"/>
      <c r="G73" s="347"/>
      <c r="H73" s="339"/>
      <c r="I73" s="347"/>
      <c r="J73" s="303"/>
    </row>
    <row r="74" spans="1:12" s="303" customFormat="1" ht="15" customHeight="1" x14ac:dyDescent="0.2">
      <c r="A74" s="302"/>
      <c r="B74" s="340" t="s">
        <v>336</v>
      </c>
      <c r="C74" s="263">
        <v>0</v>
      </c>
      <c r="D74" s="263"/>
      <c r="E74" s="263">
        <v>0</v>
      </c>
      <c r="F74" s="292"/>
      <c r="G74" s="263">
        <v>-283</v>
      </c>
      <c r="H74" s="263"/>
      <c r="I74" s="263">
        <v>-476</v>
      </c>
    </row>
    <row r="75" spans="1:12" s="334" customFormat="1" ht="9.9499999999999993" customHeight="1" x14ac:dyDescent="0.2">
      <c r="A75" s="302"/>
      <c r="B75" s="341"/>
      <c r="C75" s="342"/>
      <c r="D75" s="339"/>
      <c r="E75" s="342"/>
      <c r="F75" s="342"/>
      <c r="G75" s="342"/>
      <c r="H75" s="339"/>
      <c r="I75" s="342"/>
      <c r="J75" s="303"/>
    </row>
    <row r="76" spans="1:12" s="310" customFormat="1" ht="15" customHeight="1" x14ac:dyDescent="0.2">
      <c r="A76" s="302"/>
      <c r="B76" s="333" t="s">
        <v>337</v>
      </c>
      <c r="C76" s="309">
        <f>C56+C65+C72+C74</f>
        <v>0</v>
      </c>
      <c r="D76" s="251"/>
      <c r="E76" s="309">
        <f>E56+E65+E72+E74</f>
        <v>27</v>
      </c>
      <c r="F76" s="269"/>
      <c r="G76" s="309">
        <f>G56+G65+G72+G74</f>
        <v>528</v>
      </c>
      <c r="H76" s="251"/>
      <c r="I76" s="309">
        <f>I56+I65+I72+I74</f>
        <v>19009</v>
      </c>
      <c r="L76" s="303"/>
    </row>
    <row r="77" spans="1:12" s="334" customFormat="1" ht="9.9499999999999993" customHeight="1" x14ac:dyDescent="0.2">
      <c r="A77" s="302"/>
      <c r="B77" s="345"/>
      <c r="C77" s="347"/>
      <c r="D77" s="339"/>
      <c r="E77" s="347"/>
      <c r="F77" s="347"/>
      <c r="G77" s="347"/>
      <c r="H77" s="339"/>
      <c r="I77" s="347"/>
      <c r="J77" s="303"/>
    </row>
    <row r="78" spans="1:12" s="310" customFormat="1" ht="15" customHeight="1" x14ac:dyDescent="0.2">
      <c r="A78" s="302"/>
      <c r="B78" s="333" t="s">
        <v>338</v>
      </c>
      <c r="C78" s="309">
        <v>0</v>
      </c>
      <c r="D78" s="251"/>
      <c r="E78" s="309">
        <v>0</v>
      </c>
      <c r="F78" s="269"/>
      <c r="G78" s="309">
        <v>0</v>
      </c>
      <c r="H78" s="251"/>
      <c r="I78" s="309">
        <v>0</v>
      </c>
      <c r="L78" s="303"/>
    </row>
    <row r="79" spans="1:12" s="334" customFormat="1" ht="9.9499999999999993" customHeight="1" x14ac:dyDescent="0.2">
      <c r="A79" s="302"/>
      <c r="B79" s="346"/>
      <c r="C79" s="347"/>
      <c r="D79" s="339"/>
      <c r="E79" s="347"/>
      <c r="F79" s="347"/>
      <c r="G79" s="347"/>
      <c r="H79" s="339"/>
      <c r="I79" s="347"/>
      <c r="J79" s="303"/>
    </row>
    <row r="80" spans="1:12" s="310" customFormat="1" ht="15" customHeight="1" x14ac:dyDescent="0.2">
      <c r="A80" s="302"/>
      <c r="B80" s="333" t="s">
        <v>339</v>
      </c>
      <c r="C80" s="309">
        <v>1</v>
      </c>
      <c r="D80" s="251"/>
      <c r="E80" s="309">
        <v>0</v>
      </c>
      <c r="F80" s="269"/>
      <c r="G80" s="309">
        <v>49606</v>
      </c>
      <c r="H80" s="251"/>
      <c r="I80" s="309">
        <v>45497</v>
      </c>
      <c r="L80" s="303"/>
    </row>
    <row r="81" spans="1:12" s="334" customFormat="1" ht="9.9499999999999993" customHeight="1" x14ac:dyDescent="0.2">
      <c r="A81" s="318"/>
      <c r="B81" s="346"/>
      <c r="C81" s="347"/>
      <c r="D81" s="339"/>
      <c r="E81" s="347"/>
      <c r="F81" s="347"/>
      <c r="G81" s="347"/>
      <c r="H81" s="339"/>
      <c r="I81" s="347"/>
      <c r="J81" s="303"/>
    </row>
    <row r="82" spans="1:12" s="310" customFormat="1" ht="15" customHeight="1" x14ac:dyDescent="0.2">
      <c r="A82" s="302"/>
      <c r="B82" s="333" t="s">
        <v>340</v>
      </c>
      <c r="C82" s="309">
        <f>C80+C76+C78</f>
        <v>1</v>
      </c>
      <c r="D82" s="251"/>
      <c r="E82" s="309">
        <f>E80+E76+E78</f>
        <v>27</v>
      </c>
      <c r="F82" s="269"/>
      <c r="G82" s="309">
        <f>G80+G76+G78</f>
        <v>50134</v>
      </c>
      <c r="H82" s="251"/>
      <c r="I82" s="309">
        <f>I80+I76+I78</f>
        <v>64506</v>
      </c>
      <c r="L82" s="303"/>
    </row>
    <row r="83" spans="1:12" ht="5.0999999999999996" customHeight="1" x14ac:dyDescent="0.2">
      <c r="B83" s="306"/>
      <c r="C83" s="347"/>
      <c r="D83" s="339"/>
      <c r="E83" s="347"/>
      <c r="F83" s="347"/>
      <c r="G83" s="347"/>
      <c r="H83" s="339"/>
      <c r="I83" s="347"/>
      <c r="J83" s="303"/>
    </row>
  </sheetData>
  <mergeCells count="7">
    <mergeCell ref="G10:I10"/>
    <mergeCell ref="C10:E10"/>
    <mergeCell ref="C9:I9"/>
    <mergeCell ref="B2:C2"/>
    <mergeCell ref="B5:C5"/>
    <mergeCell ref="C8:I8"/>
    <mergeCell ref="B4:C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activeCell="C6" sqref="C6"/>
    </sheetView>
  </sheetViews>
  <sheetFormatPr defaultColWidth="18.7109375" defaultRowHeight="12.75" x14ac:dyDescent="0.2"/>
  <cols>
    <col min="1" max="2" width="1.7109375" customWidth="1"/>
    <col min="3" max="3" width="44.7109375" customWidth="1"/>
    <col min="4" max="4" width="8.7109375" customWidth="1"/>
    <col min="5" max="5" width="1.140625" style="12" customWidth="1"/>
    <col min="6" max="6" width="8.7109375" customWidth="1"/>
    <col min="7" max="7" width="1.140625" style="301" customWidth="1"/>
    <col min="8" max="8" width="8.7109375" customWidth="1"/>
    <col min="9" max="9" width="1.140625" style="301" customWidth="1"/>
    <col min="10" max="10" width="8.7109375" customWidth="1"/>
    <col min="11" max="11" width="1.140625" style="301" customWidth="1"/>
    <col min="12" max="12" width="9.7109375" customWidth="1"/>
    <col min="13" max="13" width="1.140625" style="301" customWidth="1"/>
    <col min="14" max="14" width="9.7109375" customWidth="1"/>
    <col min="15" max="15" width="1.140625" style="301" customWidth="1"/>
    <col min="16" max="16" width="8.7109375" customWidth="1"/>
    <col min="17" max="17" width="1.140625" style="301" customWidth="1"/>
    <col min="18" max="18" width="8.7109375" customWidth="1"/>
    <col min="19" max="19" width="1.140625" style="301" customWidth="1"/>
    <col min="20" max="20" width="8.7109375" customWidth="1"/>
    <col min="21" max="21" width="1.140625" style="301" customWidth="1"/>
    <col min="22" max="22" width="9.7109375" customWidth="1"/>
  </cols>
  <sheetData>
    <row r="1" spans="1:22" ht="9.9499999999999993" customHeight="1" x14ac:dyDescent="0.2">
      <c r="A1" s="1"/>
      <c r="B1" s="2"/>
      <c r="C1" s="1"/>
      <c r="D1" s="1"/>
      <c r="E1" s="3"/>
      <c r="F1" s="1"/>
      <c r="G1" s="222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222"/>
      <c r="V1" s="1"/>
    </row>
    <row r="2" spans="1:22" ht="15" customHeight="1" x14ac:dyDescent="0.2">
      <c r="A2" s="4"/>
      <c r="B2" s="349" t="s">
        <v>24</v>
      </c>
      <c r="C2" s="349"/>
      <c r="D2" s="237"/>
      <c r="E2" s="238"/>
      <c r="F2" s="237"/>
      <c r="G2" s="239"/>
      <c r="H2" s="237"/>
      <c r="I2" s="239"/>
      <c r="J2" s="237"/>
      <c r="K2" s="239"/>
      <c r="L2" s="237"/>
      <c r="M2" s="239"/>
      <c r="N2" s="237"/>
      <c r="O2" s="239"/>
      <c r="P2" s="237"/>
      <c r="Q2" s="239"/>
      <c r="R2" s="237"/>
      <c r="S2" s="239"/>
      <c r="T2" s="237"/>
      <c r="U2" s="239"/>
      <c r="V2" s="237"/>
    </row>
    <row r="3" spans="1:22" ht="8.1" customHeight="1" x14ac:dyDescent="0.2">
      <c r="A3" s="4"/>
      <c r="B3" s="237"/>
      <c r="C3" s="237"/>
      <c r="D3" s="237"/>
      <c r="E3" s="238"/>
      <c r="F3" s="237"/>
      <c r="G3" s="239"/>
      <c r="H3" s="237"/>
      <c r="I3" s="239"/>
      <c r="J3" s="237"/>
      <c r="K3" s="239"/>
      <c r="L3" s="237"/>
      <c r="M3" s="239"/>
      <c r="N3" s="237"/>
      <c r="O3" s="239"/>
      <c r="P3" s="237"/>
      <c r="Q3" s="239"/>
      <c r="R3" s="237"/>
      <c r="S3" s="239"/>
      <c r="T3" s="237"/>
      <c r="U3" s="239"/>
      <c r="V3" s="237"/>
    </row>
    <row r="4" spans="1:22" ht="15" customHeight="1" x14ac:dyDescent="0.2">
      <c r="A4" s="4"/>
      <c r="B4" s="350" t="s">
        <v>215</v>
      </c>
      <c r="C4" s="350"/>
      <c r="D4" s="297"/>
      <c r="E4" s="298"/>
      <c r="F4" s="297"/>
      <c r="G4" s="299"/>
      <c r="H4" s="297"/>
      <c r="I4" s="299"/>
      <c r="J4" s="297"/>
      <c r="K4" s="299"/>
      <c r="L4" s="297"/>
      <c r="M4" s="299"/>
      <c r="N4" s="297"/>
      <c r="O4" s="299"/>
      <c r="P4" s="297"/>
      <c r="Q4" s="299"/>
      <c r="R4" s="297"/>
      <c r="S4" s="299"/>
      <c r="T4" s="297"/>
      <c r="U4" s="299"/>
      <c r="V4" s="297"/>
    </row>
    <row r="5" spans="1:22" ht="15" customHeight="1" x14ac:dyDescent="0.2">
      <c r="A5" s="5"/>
      <c r="B5" s="351" t="s">
        <v>216</v>
      </c>
      <c r="C5" s="351"/>
      <c r="D5" s="237"/>
      <c r="E5" s="238"/>
      <c r="F5" s="237"/>
      <c r="G5" s="239"/>
      <c r="H5" s="237"/>
      <c r="I5" s="239"/>
      <c r="J5" s="237"/>
      <c r="K5" s="239"/>
      <c r="L5" s="237"/>
      <c r="M5" s="239"/>
      <c r="N5" s="237"/>
      <c r="O5" s="239"/>
      <c r="P5" s="237"/>
      <c r="Q5" s="239"/>
      <c r="R5" s="237"/>
      <c r="S5" s="239"/>
      <c r="T5" s="237"/>
      <c r="U5" s="239"/>
      <c r="V5" s="237"/>
    </row>
    <row r="6" spans="1:22" ht="15" customHeight="1" x14ac:dyDescent="0.2">
      <c r="A6" s="5"/>
      <c r="B6" s="289"/>
      <c r="C6" s="300" t="s">
        <v>257</v>
      </c>
      <c r="D6" s="237"/>
      <c r="E6" s="238"/>
      <c r="F6" s="237"/>
      <c r="G6" s="239"/>
      <c r="H6" s="237"/>
      <c r="I6" s="239"/>
      <c r="J6" s="237"/>
      <c r="K6" s="239"/>
      <c r="L6" s="237"/>
      <c r="M6" s="239"/>
      <c r="N6" s="237"/>
      <c r="O6" s="239"/>
      <c r="P6" s="237"/>
      <c r="Q6" s="239"/>
      <c r="R6" s="237"/>
      <c r="S6" s="239"/>
      <c r="T6" s="237"/>
      <c r="U6" s="239"/>
      <c r="V6" s="237"/>
    </row>
    <row r="7" spans="1:22" ht="9.9499999999999993" customHeight="1" x14ac:dyDescent="0.2">
      <c r="A7" s="5"/>
      <c r="B7" s="289"/>
      <c r="C7" s="300"/>
      <c r="D7" s="237"/>
      <c r="E7" s="238"/>
      <c r="F7" s="237"/>
      <c r="G7" s="239"/>
      <c r="H7" s="237"/>
      <c r="I7" s="239"/>
      <c r="J7" s="237"/>
      <c r="K7" s="239"/>
      <c r="L7" s="237"/>
      <c r="M7" s="239"/>
      <c r="N7" s="237"/>
      <c r="O7" s="239"/>
      <c r="P7" s="237"/>
      <c r="Q7" s="239"/>
      <c r="R7" s="237"/>
      <c r="S7" s="239"/>
      <c r="T7" s="237"/>
      <c r="U7" s="239"/>
      <c r="V7" s="237"/>
    </row>
    <row r="8" spans="1:22" ht="15" customHeight="1" x14ac:dyDescent="0.2">
      <c r="A8" s="4"/>
      <c r="B8" s="237"/>
      <c r="C8" s="288"/>
      <c r="D8" s="348" t="s">
        <v>215</v>
      </c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</row>
    <row r="9" spans="1:22" ht="15" customHeight="1" x14ac:dyDescent="0.2">
      <c r="A9" s="4"/>
      <c r="B9" s="237"/>
      <c r="C9" s="288"/>
      <c r="D9" s="348" t="s">
        <v>256</v>
      </c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</row>
    <row r="10" spans="1:22" ht="8.1" customHeight="1" x14ac:dyDescent="0.2">
      <c r="A10" s="4"/>
      <c r="B10" s="237"/>
      <c r="C10" s="237"/>
      <c r="D10" s="238"/>
      <c r="E10" s="238"/>
      <c r="F10" s="238"/>
      <c r="G10" s="240"/>
      <c r="H10" s="238"/>
      <c r="I10" s="240"/>
      <c r="J10" s="238"/>
      <c r="K10" s="240"/>
      <c r="L10" s="241"/>
      <c r="M10" s="240"/>
      <c r="N10" s="241"/>
      <c r="O10" s="240"/>
      <c r="P10" s="238"/>
      <c r="Q10" s="240"/>
      <c r="R10" s="238"/>
      <c r="S10" s="240"/>
      <c r="T10" s="238"/>
      <c r="U10" s="240"/>
      <c r="V10" s="241"/>
    </row>
    <row r="11" spans="1:22" s="10" customFormat="1" ht="15" customHeight="1" x14ac:dyDescent="0.2">
      <c r="A11" s="9"/>
      <c r="B11" s="242"/>
      <c r="C11" s="268"/>
      <c r="D11" s="243" t="s">
        <v>217</v>
      </c>
      <c r="E11" s="244"/>
      <c r="F11" s="243" t="s">
        <v>218</v>
      </c>
      <c r="G11" s="245"/>
      <c r="H11" s="246" t="s">
        <v>219</v>
      </c>
      <c r="I11" s="245"/>
      <c r="J11" s="246" t="s">
        <v>220</v>
      </c>
      <c r="K11" s="245"/>
      <c r="L11" s="247" t="s">
        <v>252</v>
      </c>
      <c r="M11" s="245"/>
      <c r="N11" s="247" t="s">
        <v>214</v>
      </c>
      <c r="O11" s="290"/>
      <c r="P11" s="243" t="s">
        <v>242</v>
      </c>
      <c r="Q11" s="243"/>
      <c r="R11" s="243" t="s">
        <v>243</v>
      </c>
      <c r="S11" s="243"/>
      <c r="T11" s="243" t="s">
        <v>254</v>
      </c>
      <c r="U11" s="243"/>
      <c r="V11" s="243" t="s">
        <v>253</v>
      </c>
    </row>
    <row r="12" spans="1:22" ht="8.1" customHeight="1" x14ac:dyDescent="0.2">
      <c r="A12" s="4"/>
      <c r="B12" s="237"/>
      <c r="C12" s="288"/>
      <c r="D12" s="248"/>
      <c r="E12" s="249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</row>
    <row r="13" spans="1:22" ht="15" customHeight="1" x14ac:dyDescent="0.2">
      <c r="A13" s="6"/>
      <c r="B13" s="352" t="s">
        <v>221</v>
      </c>
      <c r="C13" s="352"/>
      <c r="D13" s="250">
        <f>50868-1455</f>
        <v>49413</v>
      </c>
      <c r="E13" s="251"/>
      <c r="F13" s="250">
        <f>77688-2026</f>
        <v>75662</v>
      </c>
      <c r="G13" s="250"/>
      <c r="H13" s="250">
        <f>62538-6843</f>
        <v>55695</v>
      </c>
      <c r="I13" s="250"/>
      <c r="J13" s="250">
        <f>82491-2044</f>
        <v>80447</v>
      </c>
      <c r="K13" s="250"/>
      <c r="L13" s="250">
        <f>D13+F13+H13</f>
        <v>180770</v>
      </c>
      <c r="M13" s="250"/>
      <c r="N13" s="250">
        <f>SUM(D13:J13)</f>
        <v>261217</v>
      </c>
      <c r="O13" s="291"/>
      <c r="P13" s="250">
        <f>62645.5957765073-1171</f>
        <v>61474.595776507304</v>
      </c>
      <c r="Q13" s="250"/>
      <c r="R13" s="250">
        <f>67661.0601499683-3483</f>
        <v>64178.060149968296</v>
      </c>
      <c r="S13" s="250"/>
      <c r="T13" s="250">
        <f>87563.2779664995-2786</f>
        <v>84777.277966499503</v>
      </c>
      <c r="U13" s="250"/>
      <c r="V13" s="250">
        <f>P13+R13+T13</f>
        <v>210429.9338929751</v>
      </c>
    </row>
    <row r="14" spans="1:22" ht="9.9499999999999993" customHeight="1" x14ac:dyDescent="0.2">
      <c r="A14" s="7"/>
      <c r="B14" s="252"/>
      <c r="C14" s="253"/>
      <c r="D14" s="253"/>
      <c r="E14" s="254"/>
      <c r="F14" s="253"/>
      <c r="G14" s="255"/>
      <c r="H14" s="253"/>
      <c r="I14" s="255"/>
      <c r="J14" s="253"/>
      <c r="K14" s="255"/>
      <c r="L14" s="253"/>
      <c r="M14" s="255"/>
      <c r="N14" s="253"/>
      <c r="O14" s="255"/>
      <c r="P14" s="253"/>
      <c r="Q14" s="255"/>
      <c r="R14" s="253"/>
      <c r="S14" s="255"/>
      <c r="T14" s="253"/>
      <c r="U14" s="255"/>
      <c r="V14" s="253"/>
    </row>
    <row r="15" spans="1:22" ht="15" customHeight="1" x14ac:dyDescent="0.2">
      <c r="A15" s="7"/>
      <c r="B15" s="252"/>
      <c r="C15" s="266" t="s">
        <v>222</v>
      </c>
      <c r="D15" s="265">
        <v>-8227</v>
      </c>
      <c r="E15" s="264"/>
      <c r="F15" s="265">
        <v>-10541</v>
      </c>
      <c r="G15" s="263"/>
      <c r="H15" s="265">
        <v>-9355</v>
      </c>
      <c r="I15" s="263"/>
      <c r="J15" s="265">
        <v>-12290</v>
      </c>
      <c r="K15" s="263"/>
      <c r="L15" s="265">
        <f>D15+F15+H15</f>
        <v>-28123</v>
      </c>
      <c r="M15" s="263"/>
      <c r="N15" s="265">
        <f>SUM(D15:J15)</f>
        <v>-40413</v>
      </c>
      <c r="O15" s="292"/>
      <c r="P15" s="265">
        <v>-10075.511343783986</v>
      </c>
      <c r="Q15" s="263"/>
      <c r="R15" s="265">
        <v>-13349.311869999998</v>
      </c>
      <c r="S15" s="263"/>
      <c r="T15" s="265">
        <v>-21424.183979302899</v>
      </c>
      <c r="U15" s="263"/>
      <c r="V15" s="265">
        <f>P15+R15+T15</f>
        <v>-44849.007193086887</v>
      </c>
    </row>
    <row r="16" spans="1:22" ht="8.1" customHeight="1" x14ac:dyDescent="0.2">
      <c r="A16" s="7"/>
      <c r="B16" s="252"/>
      <c r="C16" s="253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</row>
    <row r="17" spans="1:22" ht="15" customHeight="1" x14ac:dyDescent="0.2">
      <c r="A17" s="6"/>
      <c r="B17" s="352" t="s">
        <v>223</v>
      </c>
      <c r="C17" s="352"/>
      <c r="D17" s="251">
        <f>D13+D15</f>
        <v>41186</v>
      </c>
      <c r="E17" s="251"/>
      <c r="F17" s="251">
        <f>F13+F15</f>
        <v>65121</v>
      </c>
      <c r="G17" s="251"/>
      <c r="H17" s="251">
        <f>H13+H15</f>
        <v>46340</v>
      </c>
      <c r="I17" s="251"/>
      <c r="J17" s="251">
        <f>J13+J15</f>
        <v>68157</v>
      </c>
      <c r="K17" s="251"/>
      <c r="L17" s="251">
        <f>L13+L15</f>
        <v>152647</v>
      </c>
      <c r="M17" s="250"/>
      <c r="N17" s="251">
        <f>N13+N15</f>
        <v>220804</v>
      </c>
      <c r="O17" s="293"/>
      <c r="P17" s="251">
        <f>P13+P15</f>
        <v>51399.084432723321</v>
      </c>
      <c r="Q17" s="251"/>
      <c r="R17" s="251">
        <f>R13+R15</f>
        <v>50828.748279968298</v>
      </c>
      <c r="S17" s="251"/>
      <c r="T17" s="251">
        <f>T13+T15</f>
        <v>63353.093987196604</v>
      </c>
      <c r="U17" s="251"/>
      <c r="V17" s="251">
        <f>V13+V15</f>
        <v>165580.92669988819</v>
      </c>
    </row>
    <row r="18" spans="1:22" ht="8.1" customHeight="1" x14ac:dyDescent="0.2">
      <c r="A18" s="7"/>
      <c r="B18" s="252"/>
      <c r="C18" s="253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 ht="15" customHeight="1" x14ac:dyDescent="0.2">
      <c r="A19" s="7"/>
      <c r="B19" s="252"/>
      <c r="C19" s="263" t="s">
        <v>224</v>
      </c>
      <c r="D19" s="265">
        <v>-32674</v>
      </c>
      <c r="E19" s="264"/>
      <c r="F19" s="265">
        <v>-41946</v>
      </c>
      <c r="G19" s="263"/>
      <c r="H19" s="265">
        <v>-34240</v>
      </c>
      <c r="I19" s="263"/>
      <c r="J19" s="265">
        <v>-44908</v>
      </c>
      <c r="K19" s="263"/>
      <c r="L19" s="265">
        <f>D19+F19+H19</f>
        <v>-108860</v>
      </c>
      <c r="M19" s="263"/>
      <c r="N19" s="265">
        <f>SUM(D19:J19)</f>
        <v>-153768</v>
      </c>
      <c r="O19" s="292"/>
      <c r="P19" s="265">
        <v>-35947.986236646961</v>
      </c>
      <c r="Q19" s="263"/>
      <c r="R19" s="265">
        <v>-33044.163208815837</v>
      </c>
      <c r="S19" s="263"/>
      <c r="T19" s="265">
        <v>-40302.450901172</v>
      </c>
      <c r="U19" s="263"/>
      <c r="V19" s="265">
        <f>P19+R19+T19</f>
        <v>-109294.6003466348</v>
      </c>
    </row>
    <row r="20" spans="1:22" ht="8.1" customHeight="1" x14ac:dyDescent="0.2">
      <c r="A20" s="7"/>
      <c r="B20" s="252"/>
      <c r="C20" s="253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 ht="15" customHeight="1" x14ac:dyDescent="0.2">
      <c r="A21" s="6"/>
      <c r="B21" s="352" t="s">
        <v>225</v>
      </c>
      <c r="C21" s="352"/>
      <c r="D21" s="256">
        <f>D17+D19</f>
        <v>8512</v>
      </c>
      <c r="E21" s="256">
        <f t="shared" ref="E21:H21" si="0">E17+E19</f>
        <v>0</v>
      </c>
      <c r="F21" s="256">
        <f t="shared" si="0"/>
        <v>23175</v>
      </c>
      <c r="G21" s="256">
        <f t="shared" si="0"/>
        <v>0</v>
      </c>
      <c r="H21" s="256">
        <f t="shared" si="0"/>
        <v>12100</v>
      </c>
      <c r="I21" s="256"/>
      <c r="J21" s="256">
        <f>J17+J19</f>
        <v>23249</v>
      </c>
      <c r="K21" s="256"/>
      <c r="L21" s="250">
        <f>SUM(D21:H21)</f>
        <v>43787</v>
      </c>
      <c r="M21" s="250"/>
      <c r="N21" s="250">
        <f>SUM(D21:J21)</f>
        <v>67036</v>
      </c>
      <c r="O21" s="294"/>
      <c r="P21" s="256">
        <f>P17+P19</f>
        <v>15451.09819607636</v>
      </c>
      <c r="Q21" s="256">
        <f t="shared" ref="Q21:T21" si="1">Q17+Q19</f>
        <v>0</v>
      </c>
      <c r="R21" s="256">
        <f t="shared" si="1"/>
        <v>17784.585071152462</v>
      </c>
      <c r="S21" s="256">
        <f t="shared" si="1"/>
        <v>0</v>
      </c>
      <c r="T21" s="256">
        <f t="shared" si="1"/>
        <v>23050.643086024604</v>
      </c>
      <c r="U21" s="256"/>
      <c r="V21" s="251">
        <f>SUM(P21:T21)</f>
        <v>56286.326353253426</v>
      </c>
    </row>
    <row r="22" spans="1:22" ht="8.1" customHeight="1" x14ac:dyDescent="0.2">
      <c r="A22" s="7"/>
      <c r="B22" s="252"/>
      <c r="C22" s="253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 ht="15" customHeight="1" x14ac:dyDescent="0.2">
      <c r="A23" s="7"/>
      <c r="B23" s="353" t="s">
        <v>226</v>
      </c>
      <c r="C23" s="353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</row>
    <row r="24" spans="1:22" ht="8.1" customHeight="1" x14ac:dyDescent="0.2">
      <c r="A24" s="7"/>
      <c r="B24" s="252"/>
      <c r="C24" s="253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 ht="15" customHeight="1" x14ac:dyDescent="0.2">
      <c r="A25" s="7"/>
      <c r="B25" s="252"/>
      <c r="C25" s="266" t="s">
        <v>227</v>
      </c>
      <c r="D25" s="263">
        <v>-6307</v>
      </c>
      <c r="E25" s="264"/>
      <c r="F25" s="263">
        <v>-8009.1373800000001</v>
      </c>
      <c r="G25" s="263"/>
      <c r="H25" s="263">
        <v>-3199.8626199999999</v>
      </c>
      <c r="I25" s="263"/>
      <c r="J25" s="263">
        <v>-10786</v>
      </c>
      <c r="K25" s="263"/>
      <c r="L25" s="263">
        <f t="shared" ref="L25:L28" si="2">D25+F25+H25</f>
        <v>-17516</v>
      </c>
      <c r="M25" s="263"/>
      <c r="N25" s="263">
        <f>SUM(D25:J25)</f>
        <v>-28302</v>
      </c>
      <c r="O25" s="292"/>
      <c r="P25" s="263">
        <v>-7268.777086344212</v>
      </c>
      <c r="Q25" s="263"/>
      <c r="R25" s="263">
        <v>-4500.5374270154125</v>
      </c>
      <c r="S25" s="263"/>
      <c r="T25" s="263">
        <v>-5923.2740317461903</v>
      </c>
      <c r="U25" s="263"/>
      <c r="V25" s="263">
        <f>P25+R25+T25</f>
        <v>-17692.588545105813</v>
      </c>
    </row>
    <row r="26" spans="1:22" ht="15" customHeight="1" x14ac:dyDescent="0.2">
      <c r="A26" s="7"/>
      <c r="B26" s="252"/>
      <c r="C26" s="266" t="s">
        <v>228</v>
      </c>
      <c r="D26" s="263">
        <v>-5459</v>
      </c>
      <c r="E26" s="264"/>
      <c r="F26" s="263">
        <v>-5415</v>
      </c>
      <c r="G26" s="263"/>
      <c r="H26" s="263">
        <v>-5968</v>
      </c>
      <c r="I26" s="263"/>
      <c r="J26" s="263">
        <v>-6075</v>
      </c>
      <c r="K26" s="263"/>
      <c r="L26" s="263">
        <f t="shared" si="2"/>
        <v>-16842</v>
      </c>
      <c r="M26" s="263"/>
      <c r="N26" s="263">
        <f>SUM(D26:J26)</f>
        <v>-22917</v>
      </c>
      <c r="O26" s="292"/>
      <c r="P26" s="263">
        <v>-5109.4044557302404</v>
      </c>
      <c r="Q26" s="263"/>
      <c r="R26" s="263">
        <v>-4651.6225209141394</v>
      </c>
      <c r="S26" s="263"/>
      <c r="T26" s="263">
        <v>-5525.4921310221198</v>
      </c>
      <c r="U26" s="263"/>
      <c r="V26" s="263">
        <f>P26+R26+T26</f>
        <v>-15286.5191076665</v>
      </c>
    </row>
    <row r="27" spans="1:22" ht="15" customHeight="1" x14ac:dyDescent="0.2">
      <c r="A27" s="8"/>
      <c r="B27" s="257"/>
      <c r="C27" s="266" t="s">
        <v>229</v>
      </c>
      <c r="D27" s="263">
        <v>-5854</v>
      </c>
      <c r="E27" s="264"/>
      <c r="F27" s="263">
        <v>-6186</v>
      </c>
      <c r="G27" s="263"/>
      <c r="H27" s="263">
        <v>-6848</v>
      </c>
      <c r="I27" s="263"/>
      <c r="J27" s="263">
        <v>-7913</v>
      </c>
      <c r="K27" s="263"/>
      <c r="L27" s="263">
        <f t="shared" si="2"/>
        <v>-18888</v>
      </c>
      <c r="M27" s="263"/>
      <c r="N27" s="263">
        <f>SUM(D27:J27)</f>
        <v>-26801</v>
      </c>
      <c r="O27" s="292"/>
      <c r="P27" s="263">
        <v>-6812.8157699999956</v>
      </c>
      <c r="Q27" s="263"/>
      <c r="R27" s="263">
        <v>-5579.0288500000152</v>
      </c>
      <c r="S27" s="263"/>
      <c r="T27" s="263">
        <v>-7432.5851899999898</v>
      </c>
      <c r="U27" s="263"/>
      <c r="V27" s="263">
        <f>P27+R27+T27</f>
        <v>-19824.429810000001</v>
      </c>
    </row>
    <row r="28" spans="1:22" ht="15" customHeight="1" x14ac:dyDescent="0.2">
      <c r="A28" s="8"/>
      <c r="B28" s="257"/>
      <c r="C28" s="266" t="s">
        <v>230</v>
      </c>
      <c r="D28" s="265">
        <v>235</v>
      </c>
      <c r="E28" s="264"/>
      <c r="F28" s="265">
        <v>626</v>
      </c>
      <c r="G28" s="263"/>
      <c r="H28" s="265">
        <v>5109</v>
      </c>
      <c r="I28" s="263"/>
      <c r="J28" s="265">
        <v>-830</v>
      </c>
      <c r="K28" s="263"/>
      <c r="L28" s="265">
        <f t="shared" si="2"/>
        <v>5970</v>
      </c>
      <c r="M28" s="263"/>
      <c r="N28" s="265">
        <f>SUM(D28:J28)</f>
        <v>5140</v>
      </c>
      <c r="O28" s="292"/>
      <c r="P28" s="265">
        <v>-384.53783999999996</v>
      </c>
      <c r="Q28" s="263"/>
      <c r="R28" s="265">
        <v>132.75840999999946</v>
      </c>
      <c r="S28" s="263"/>
      <c r="T28" s="265">
        <v>4202.4819600000001</v>
      </c>
      <c r="U28" s="263"/>
      <c r="V28" s="265">
        <f>P28+R28+T28</f>
        <v>3950.7025299999996</v>
      </c>
    </row>
    <row r="29" spans="1:22" ht="8.1" customHeight="1" x14ac:dyDescent="0.2">
      <c r="A29" s="7"/>
      <c r="B29" s="252"/>
      <c r="C29" s="253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</row>
    <row r="30" spans="1:22" ht="15" customHeight="1" x14ac:dyDescent="0.2">
      <c r="A30" s="7"/>
      <c r="B30" s="252"/>
      <c r="C30" s="253" t="s">
        <v>19</v>
      </c>
      <c r="D30" s="258">
        <f>SUM(D25:D29)</f>
        <v>-17385</v>
      </c>
      <c r="E30" s="259"/>
      <c r="F30" s="258">
        <f t="shared" ref="F30:J30" si="3">SUM(F25:F29)</f>
        <v>-18984.13738</v>
      </c>
      <c r="G30" s="256">
        <f t="shared" si="3"/>
        <v>0</v>
      </c>
      <c r="H30" s="258">
        <f t="shared" si="3"/>
        <v>-10906.86262</v>
      </c>
      <c r="I30" s="256">
        <f t="shared" si="3"/>
        <v>0</v>
      </c>
      <c r="J30" s="258">
        <f t="shared" si="3"/>
        <v>-25604</v>
      </c>
      <c r="K30" s="256"/>
      <c r="L30" s="260">
        <f>SUM(D30:H30)</f>
        <v>-47276</v>
      </c>
      <c r="M30" s="256"/>
      <c r="N30" s="258">
        <f>SUM(D30:J30)</f>
        <v>-72880</v>
      </c>
      <c r="O30" s="294"/>
      <c r="P30" s="258">
        <f t="shared" ref="P30:T30" si="4">SUM(P25:P29)</f>
        <v>-19575.535152074448</v>
      </c>
      <c r="Q30" s="256">
        <f t="shared" si="4"/>
        <v>0</v>
      </c>
      <c r="R30" s="258">
        <f t="shared" si="4"/>
        <v>-14598.430387929566</v>
      </c>
      <c r="S30" s="256">
        <f t="shared" si="4"/>
        <v>0</v>
      </c>
      <c r="T30" s="258">
        <f t="shared" si="4"/>
        <v>-14678.869392768298</v>
      </c>
      <c r="U30" s="256"/>
      <c r="V30" s="260">
        <f>SUM(P30:T30)</f>
        <v>-48852.834932772312</v>
      </c>
    </row>
    <row r="31" spans="1:22" ht="8.1" customHeight="1" x14ac:dyDescent="0.2">
      <c r="A31" s="7"/>
      <c r="B31" s="252"/>
      <c r="C31" s="253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</row>
    <row r="32" spans="1:22" ht="15" customHeight="1" x14ac:dyDescent="0.2">
      <c r="A32" s="6"/>
      <c r="B32" s="352" t="s">
        <v>231</v>
      </c>
      <c r="C32" s="352"/>
      <c r="D32" s="256">
        <f>D30+D21</f>
        <v>-8873</v>
      </c>
      <c r="E32" s="256"/>
      <c r="F32" s="256">
        <f t="shared" ref="F32:J32" si="5">F30+F21</f>
        <v>4190.8626199999999</v>
      </c>
      <c r="G32" s="256">
        <f t="shared" si="5"/>
        <v>0</v>
      </c>
      <c r="H32" s="256">
        <f t="shared" si="5"/>
        <v>1193.1373800000001</v>
      </c>
      <c r="I32" s="256">
        <f t="shared" si="5"/>
        <v>0</v>
      </c>
      <c r="J32" s="256">
        <f t="shared" si="5"/>
        <v>-2355</v>
      </c>
      <c r="K32" s="256"/>
      <c r="L32" s="250">
        <f>SUM(D32:H32)</f>
        <v>-3489</v>
      </c>
      <c r="M32" s="256"/>
      <c r="N32" s="250">
        <f>SUM(D32:J32)</f>
        <v>-5844</v>
      </c>
      <c r="O32" s="294"/>
      <c r="P32" s="256">
        <f t="shared" ref="P32:T32" si="6">P30+P21</f>
        <v>-4124.4369559980878</v>
      </c>
      <c r="Q32" s="256"/>
      <c r="R32" s="256">
        <f t="shared" si="6"/>
        <v>3186.154683222896</v>
      </c>
      <c r="S32" s="256"/>
      <c r="T32" s="256">
        <f t="shared" si="6"/>
        <v>8371.7736932563057</v>
      </c>
      <c r="U32" s="256"/>
      <c r="V32" s="250">
        <f>SUM(P32:T32)</f>
        <v>7433.4914204811139</v>
      </c>
    </row>
    <row r="33" spans="1:22" ht="8.1" customHeight="1" x14ac:dyDescent="0.2">
      <c r="A33" s="7"/>
      <c r="B33" s="252"/>
      <c r="C33" s="253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</row>
    <row r="34" spans="1:22" ht="15" customHeight="1" x14ac:dyDescent="0.2">
      <c r="A34" s="7"/>
      <c r="B34" s="252"/>
      <c r="C34" s="266" t="s">
        <v>232</v>
      </c>
      <c r="D34" s="263">
        <v>-8606</v>
      </c>
      <c r="E34" s="264"/>
      <c r="F34" s="263">
        <v>-5095</v>
      </c>
      <c r="G34" s="263"/>
      <c r="H34" s="263">
        <v>-6772</v>
      </c>
      <c r="I34" s="263"/>
      <c r="J34" s="263">
        <v>-7247</v>
      </c>
      <c r="K34" s="263"/>
      <c r="L34" s="263">
        <f t="shared" ref="L34:L35" si="7">D34+F34+H34</f>
        <v>-20473</v>
      </c>
      <c r="M34" s="263"/>
      <c r="N34" s="263">
        <f>SUM(D34:J34)</f>
        <v>-27720</v>
      </c>
      <c r="O34" s="292"/>
      <c r="P34" s="263">
        <v>-8376.5130114384756</v>
      </c>
      <c r="Q34" s="263"/>
      <c r="R34" s="263">
        <v>-4982.3914719979548</v>
      </c>
      <c r="S34" s="263"/>
      <c r="T34" s="263">
        <v>-4431</v>
      </c>
      <c r="U34" s="263"/>
      <c r="V34" s="263">
        <f>P34+R34+T34</f>
        <v>-17789.904483436432</v>
      </c>
    </row>
    <row r="35" spans="1:22" ht="15" customHeight="1" x14ac:dyDescent="0.2">
      <c r="A35" s="7"/>
      <c r="B35" s="252"/>
      <c r="C35" s="266" t="s">
        <v>233</v>
      </c>
      <c r="D35" s="263">
        <v>3969</v>
      </c>
      <c r="E35" s="264"/>
      <c r="F35" s="263">
        <v>3878</v>
      </c>
      <c r="G35" s="263"/>
      <c r="H35" s="263">
        <v>5337</v>
      </c>
      <c r="I35" s="263"/>
      <c r="J35" s="263">
        <v>5715</v>
      </c>
      <c r="K35" s="263"/>
      <c r="L35" s="263">
        <f t="shared" si="7"/>
        <v>13184</v>
      </c>
      <c r="M35" s="263"/>
      <c r="N35" s="263">
        <f>SUM(D35:J35)</f>
        <v>18899</v>
      </c>
      <c r="O35" s="292"/>
      <c r="P35" s="263">
        <v>6120.6784111840952</v>
      </c>
      <c r="Q35" s="263"/>
      <c r="R35" s="263">
        <v>2361.3496109937605</v>
      </c>
      <c r="S35" s="263"/>
      <c r="T35" s="263">
        <v>3288</v>
      </c>
      <c r="U35" s="263"/>
      <c r="V35" s="263">
        <f>P35+R35+T35</f>
        <v>11770.028022177856</v>
      </c>
    </row>
    <row r="36" spans="1:22" ht="8.1" customHeight="1" x14ac:dyDescent="0.2">
      <c r="A36" s="7"/>
      <c r="B36" s="252"/>
      <c r="C36" s="253"/>
      <c r="D36" s="253"/>
      <c r="E36" s="254"/>
      <c r="F36" s="253"/>
      <c r="G36" s="255"/>
      <c r="H36" s="253"/>
      <c r="I36" s="255"/>
      <c r="J36" s="253"/>
      <c r="K36" s="255"/>
      <c r="L36" s="253"/>
      <c r="M36" s="255"/>
      <c r="N36" s="253"/>
      <c r="O36" s="255"/>
      <c r="P36" s="253"/>
      <c r="Q36" s="255"/>
      <c r="R36" s="253"/>
      <c r="S36" s="255"/>
      <c r="T36" s="253"/>
      <c r="U36" s="255"/>
      <c r="V36" s="253"/>
    </row>
    <row r="37" spans="1:22" ht="15" customHeight="1" x14ac:dyDescent="0.2">
      <c r="A37" s="7"/>
      <c r="B37" s="352" t="s">
        <v>234</v>
      </c>
      <c r="C37" s="352"/>
      <c r="D37" s="260">
        <f>D32+D34+D35</f>
        <v>-13510</v>
      </c>
      <c r="E37" s="259"/>
      <c r="F37" s="260">
        <f>F32+F34+F35</f>
        <v>2973.8626199999999</v>
      </c>
      <c r="G37" s="250"/>
      <c r="H37" s="260">
        <f>H32+H34+H35</f>
        <v>-241.86261999999988</v>
      </c>
      <c r="I37" s="250"/>
      <c r="J37" s="260">
        <f>J32+J34+J35</f>
        <v>-3887</v>
      </c>
      <c r="K37" s="250"/>
      <c r="L37" s="260">
        <f>SUM(D37:H37)</f>
        <v>-10778</v>
      </c>
      <c r="M37" s="250"/>
      <c r="N37" s="260">
        <f>SUM(D37:J37)</f>
        <v>-14665</v>
      </c>
      <c r="O37" s="291"/>
      <c r="P37" s="260">
        <f>P32+P34+P35</f>
        <v>-6380.2715562524681</v>
      </c>
      <c r="Q37" s="250"/>
      <c r="R37" s="260">
        <f>R32+R34+R35</f>
        <v>565.11282221870169</v>
      </c>
      <c r="S37" s="250"/>
      <c r="T37" s="260">
        <f>T32+T34+T35</f>
        <v>7228.7736932563057</v>
      </c>
      <c r="U37" s="250"/>
      <c r="V37" s="260">
        <f>SUM(P37:T37)</f>
        <v>1413.6149592225393</v>
      </c>
    </row>
    <row r="38" spans="1:22" ht="8.1" customHeight="1" x14ac:dyDescent="0.2">
      <c r="A38" s="7"/>
      <c r="B38" s="252"/>
      <c r="C38" s="253"/>
      <c r="D38" s="253"/>
      <c r="E38" s="254"/>
      <c r="F38" s="253"/>
      <c r="G38" s="255"/>
      <c r="H38" s="253"/>
      <c r="I38" s="255"/>
      <c r="J38" s="253"/>
      <c r="K38" s="255"/>
      <c r="L38" s="253"/>
      <c r="M38" s="255"/>
      <c r="N38" s="253"/>
      <c r="O38" s="255"/>
      <c r="P38" s="253"/>
      <c r="Q38" s="255"/>
      <c r="R38" s="253"/>
      <c r="S38" s="255"/>
      <c r="T38" s="253"/>
      <c r="U38" s="255"/>
      <c r="V38" s="253"/>
    </row>
    <row r="39" spans="1:22" ht="15" customHeight="1" x14ac:dyDescent="0.2">
      <c r="A39" s="7"/>
      <c r="B39" s="252"/>
      <c r="C39" s="266" t="s">
        <v>235</v>
      </c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95"/>
      <c r="P39" s="263"/>
      <c r="Q39" s="264"/>
      <c r="R39" s="263"/>
      <c r="S39" s="264"/>
      <c r="T39" s="263"/>
      <c r="U39" s="264"/>
      <c r="V39" s="263"/>
    </row>
    <row r="40" spans="1:22" ht="15" customHeight="1" x14ac:dyDescent="0.2">
      <c r="A40" s="7"/>
      <c r="B40" s="252"/>
      <c r="C40" s="266" t="s">
        <v>236</v>
      </c>
      <c r="D40" s="264">
        <v>-1662</v>
      </c>
      <c r="E40" s="264"/>
      <c r="F40" s="264">
        <v>-27</v>
      </c>
      <c r="G40" s="264"/>
      <c r="H40" s="264">
        <v>195</v>
      </c>
      <c r="I40" s="264"/>
      <c r="J40" s="264">
        <v>582</v>
      </c>
      <c r="K40" s="264"/>
      <c r="L40" s="263">
        <f>D40+F40+H40</f>
        <v>-1494</v>
      </c>
      <c r="M40" s="264"/>
      <c r="N40" s="263">
        <f>SUM(D40:J40)</f>
        <v>-912</v>
      </c>
      <c r="O40" s="295"/>
      <c r="P40" s="263">
        <v>-1863.5201502504642</v>
      </c>
      <c r="Q40" s="264"/>
      <c r="R40" s="263">
        <v>888.12015025046423</v>
      </c>
      <c r="S40" s="264"/>
      <c r="T40" s="263">
        <v>572</v>
      </c>
      <c r="U40" s="264"/>
      <c r="V40" s="263">
        <f>P40+R40+T40</f>
        <v>-403.4</v>
      </c>
    </row>
    <row r="41" spans="1:22" ht="15" customHeight="1" x14ac:dyDescent="0.2">
      <c r="A41" s="7"/>
      <c r="B41" s="252"/>
      <c r="C41" s="266" t="s">
        <v>237</v>
      </c>
      <c r="D41" s="265">
        <v>0</v>
      </c>
      <c r="E41" s="264"/>
      <c r="F41" s="265">
        <v>1881</v>
      </c>
      <c r="G41" s="263"/>
      <c r="H41" s="265">
        <v>-1881</v>
      </c>
      <c r="I41" s="263"/>
      <c r="J41" s="265">
        <v>2611</v>
      </c>
      <c r="K41" s="263"/>
      <c r="L41" s="265">
        <f t="shared" ref="L41" si="8">D41+F41+H41</f>
        <v>0</v>
      </c>
      <c r="M41" s="263"/>
      <c r="N41" s="265">
        <f>SUM(D41:J41)</f>
        <v>2611</v>
      </c>
      <c r="O41" s="292"/>
      <c r="P41" s="265">
        <v>0</v>
      </c>
      <c r="Q41" s="263"/>
      <c r="R41" s="265">
        <v>0</v>
      </c>
      <c r="S41" s="263"/>
      <c r="T41" s="265"/>
      <c r="U41" s="263"/>
      <c r="V41" s="265">
        <f>P41+R41+T41</f>
        <v>0</v>
      </c>
    </row>
    <row r="42" spans="1:22" ht="8.1" customHeight="1" x14ac:dyDescent="0.2">
      <c r="A42" s="7"/>
      <c r="B42" s="252"/>
      <c r="C42" s="253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</row>
    <row r="43" spans="1:22" ht="15" customHeight="1" x14ac:dyDescent="0.2">
      <c r="A43" s="7"/>
      <c r="B43" s="352" t="s">
        <v>239</v>
      </c>
      <c r="C43" s="352"/>
      <c r="D43" s="256">
        <f>D37+D40+D41</f>
        <v>-15172</v>
      </c>
      <c r="E43" s="259"/>
      <c r="F43" s="256">
        <f>F37+F40+F41</f>
        <v>4827.8626199999999</v>
      </c>
      <c r="G43" s="256"/>
      <c r="H43" s="256">
        <f>H37+H40+H41</f>
        <v>-1927.8626199999999</v>
      </c>
      <c r="I43" s="256"/>
      <c r="J43" s="256">
        <f>J37+J40+J41</f>
        <v>-694</v>
      </c>
      <c r="K43" s="256"/>
      <c r="L43" s="250">
        <f>SUM(D43:H43)</f>
        <v>-12272</v>
      </c>
      <c r="M43" s="256"/>
      <c r="N43" s="250">
        <f>SUM(D43:J43)</f>
        <v>-12966</v>
      </c>
      <c r="O43" s="294"/>
      <c r="P43" s="256">
        <f>P37+P40+P41</f>
        <v>-8243.7917065029324</v>
      </c>
      <c r="Q43" s="256"/>
      <c r="R43" s="256">
        <f>R37+R40+R41</f>
        <v>1453.2329724691658</v>
      </c>
      <c r="S43" s="256"/>
      <c r="T43" s="256">
        <f>T37+T40+T41</f>
        <v>7800.7736932563057</v>
      </c>
      <c r="U43" s="256"/>
      <c r="V43" s="250">
        <f>SUM(P43:T43)</f>
        <v>1010.2149592225396</v>
      </c>
    </row>
    <row r="44" spans="1:22" ht="8.1" customHeight="1" x14ac:dyDescent="0.2">
      <c r="A44" s="7"/>
      <c r="B44" s="252"/>
      <c r="C44" s="253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</row>
    <row r="45" spans="1:22" ht="15" customHeight="1" x14ac:dyDescent="0.2">
      <c r="A45" s="7"/>
      <c r="B45" s="352" t="s">
        <v>240</v>
      </c>
      <c r="C45" s="352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</row>
    <row r="46" spans="1:22" ht="8.1" customHeight="1" x14ac:dyDescent="0.2">
      <c r="A46" s="7"/>
      <c r="B46" s="252"/>
      <c r="C46" s="253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</row>
    <row r="47" spans="1:22" ht="15" customHeight="1" x14ac:dyDescent="0.2">
      <c r="A47" s="7"/>
      <c r="B47" s="252"/>
      <c r="C47" s="266" t="s">
        <v>241</v>
      </c>
      <c r="D47" s="267">
        <v>17531</v>
      </c>
      <c r="E47" s="264"/>
      <c r="F47" s="267">
        <v>0</v>
      </c>
      <c r="G47" s="264"/>
      <c r="H47" s="267">
        <v>7609</v>
      </c>
      <c r="I47" s="264"/>
      <c r="J47" s="267">
        <v>-471</v>
      </c>
      <c r="K47" s="264"/>
      <c r="L47" s="265">
        <f t="shared" ref="L47" si="9">D47+F47+H47</f>
        <v>25140</v>
      </c>
      <c r="M47" s="264"/>
      <c r="N47" s="267">
        <f>SUM(D47:J47)</f>
        <v>24669</v>
      </c>
      <c r="O47" s="295"/>
      <c r="P47" s="265">
        <v>7422.5</v>
      </c>
      <c r="Q47" s="264"/>
      <c r="R47" s="265">
        <v>0</v>
      </c>
      <c r="S47" s="264"/>
      <c r="T47" s="265">
        <v>0</v>
      </c>
      <c r="U47" s="264"/>
      <c r="V47" s="265">
        <f>P47+R47+T47</f>
        <v>7422.5</v>
      </c>
    </row>
    <row r="48" spans="1:22" ht="8.1" customHeight="1" x14ac:dyDescent="0.2">
      <c r="A48" s="7"/>
      <c r="B48" s="241"/>
      <c r="C48" s="253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</row>
    <row r="49" spans="1:22" ht="15" customHeight="1" x14ac:dyDescent="0.2">
      <c r="A49" s="7"/>
      <c r="B49" s="352" t="s">
        <v>241</v>
      </c>
      <c r="C49" s="352"/>
      <c r="D49" s="261">
        <f>D47</f>
        <v>17531</v>
      </c>
      <c r="E49" s="259"/>
      <c r="F49" s="261">
        <f t="shared" ref="F49:M49" si="10">F47</f>
        <v>0</v>
      </c>
      <c r="G49" s="259">
        <f t="shared" si="10"/>
        <v>0</v>
      </c>
      <c r="H49" s="261">
        <f>H47</f>
        <v>7609</v>
      </c>
      <c r="I49" s="259">
        <f t="shared" si="10"/>
        <v>0</v>
      </c>
      <c r="J49" s="261">
        <f>J47</f>
        <v>-471</v>
      </c>
      <c r="K49" s="259">
        <f t="shared" si="10"/>
        <v>0</v>
      </c>
      <c r="L49" s="261">
        <f>L47</f>
        <v>25140</v>
      </c>
      <c r="M49" s="259">
        <f t="shared" si="10"/>
        <v>0</v>
      </c>
      <c r="N49" s="261">
        <f>N47</f>
        <v>24669</v>
      </c>
      <c r="O49" s="254"/>
      <c r="P49" s="260">
        <f>P47</f>
        <v>7422.5</v>
      </c>
      <c r="Q49" s="259"/>
      <c r="R49" s="260">
        <f>R47</f>
        <v>0</v>
      </c>
      <c r="S49" s="259"/>
      <c r="T49" s="260">
        <f>T47</f>
        <v>0</v>
      </c>
      <c r="U49" s="259"/>
      <c r="V49" s="260">
        <f>P49+R49+T49</f>
        <v>7422.5</v>
      </c>
    </row>
    <row r="50" spans="1:22" ht="8.1" customHeight="1" x14ac:dyDescent="0.2">
      <c r="A50" s="7"/>
      <c r="B50" s="252"/>
      <c r="C50" s="253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</row>
    <row r="51" spans="1:22" ht="15" customHeight="1" thickBot="1" x14ac:dyDescent="0.25">
      <c r="A51" s="7"/>
      <c r="B51" s="353" t="s">
        <v>238</v>
      </c>
      <c r="C51" s="353"/>
      <c r="D51" s="262">
        <f>D49+D43</f>
        <v>2359</v>
      </c>
      <c r="E51" s="259"/>
      <c r="F51" s="262">
        <f>F49+F43</f>
        <v>4827.8626199999999</v>
      </c>
      <c r="G51" s="256"/>
      <c r="H51" s="262">
        <f>H49+H43</f>
        <v>5681.1373800000001</v>
      </c>
      <c r="I51" s="256"/>
      <c r="J51" s="262">
        <f>J49+J43</f>
        <v>-1165</v>
      </c>
      <c r="K51" s="256"/>
      <c r="L51" s="262">
        <f>D51+F51+H51</f>
        <v>12868</v>
      </c>
      <c r="M51" s="256"/>
      <c r="N51" s="262">
        <f>SUM(D51:J51)</f>
        <v>11703</v>
      </c>
      <c r="O51" s="294"/>
      <c r="P51" s="287">
        <f>P49+P43</f>
        <v>-821.29170650293236</v>
      </c>
      <c r="Q51" s="256"/>
      <c r="R51" s="287">
        <f>R49+R43</f>
        <v>1453.2329724691658</v>
      </c>
      <c r="S51" s="256"/>
      <c r="T51" s="287">
        <f>T49+T43</f>
        <v>7800.7736932563057</v>
      </c>
      <c r="U51" s="256"/>
      <c r="V51" s="287">
        <f>P51+R51+T51</f>
        <v>8432.7149592225396</v>
      </c>
    </row>
    <row r="52" spans="1:22" ht="13.5" thickTop="1" x14ac:dyDescent="0.2"/>
  </sheetData>
  <mergeCells count="15">
    <mergeCell ref="B13:C13"/>
    <mergeCell ref="B2:C2"/>
    <mergeCell ref="B4:C4"/>
    <mergeCell ref="B5:C5"/>
    <mergeCell ref="D8:V8"/>
    <mergeCell ref="D9:V9"/>
    <mergeCell ref="B45:C45"/>
    <mergeCell ref="B49:C49"/>
    <mergeCell ref="B51:C51"/>
    <mergeCell ref="B17:C17"/>
    <mergeCell ref="B21:C21"/>
    <mergeCell ref="B23:C23"/>
    <mergeCell ref="B32:C32"/>
    <mergeCell ref="B37:C37"/>
    <mergeCell ref="B43:C43"/>
  </mergeCells>
  <pageMargins left="0.511811024" right="0.511811024" top="0.78740157499999996" bottom="0.78740157499999996" header="0.31496062000000002" footer="0.31496062000000002"/>
  <ignoredErrors>
    <ignoredError sqref="N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20"/>
  <sheetViews>
    <sheetView showGridLines="0" workbookViewId="0">
      <selection activeCell="E28" sqref="E28"/>
    </sheetView>
  </sheetViews>
  <sheetFormatPr defaultRowHeight="12.75" x14ac:dyDescent="0.2"/>
  <cols>
    <col min="1" max="1" width="1.7109375" style="223" customWidth="1"/>
    <col min="2" max="2" width="36.140625" style="223" bestFit="1" customWidth="1"/>
    <col min="3" max="3" width="8.7109375" style="223" customWidth="1"/>
    <col min="4" max="4" width="1" style="223" customWidth="1"/>
    <col min="5" max="5" width="8.7109375" style="223" customWidth="1"/>
    <col min="6" max="6" width="1" style="223" customWidth="1"/>
    <col min="7" max="7" width="8.7109375" style="223" customWidth="1"/>
    <col min="8" max="8" width="1" style="223" customWidth="1"/>
    <col min="9" max="9" width="8.7109375" style="223" customWidth="1"/>
    <col min="10" max="10" width="1" style="223" customWidth="1"/>
    <col min="11" max="11" width="8.7109375" style="223" customWidth="1"/>
    <col min="12" max="12" width="1" style="223" customWidth="1"/>
    <col min="13" max="13" width="8.7109375" style="223" customWidth="1"/>
    <col min="14" max="14" width="2.7109375" style="223" customWidth="1"/>
    <col min="15" max="15" width="8.7109375" style="223" customWidth="1"/>
    <col min="16" max="16" width="1" style="223" customWidth="1"/>
    <col min="17" max="17" width="8.7109375" style="223" customWidth="1"/>
    <col min="18" max="18" width="1" style="223" customWidth="1"/>
    <col min="19" max="19" width="8.7109375" style="223" customWidth="1"/>
    <col min="20" max="20" width="1" style="223" customWidth="1"/>
    <col min="21" max="21" width="8.7109375" style="223" customWidth="1"/>
    <col min="22" max="16384" width="9.140625" style="223"/>
  </cols>
  <sheetData>
    <row r="2" spans="2:66" x14ac:dyDescent="0.2">
      <c r="B2" s="349" t="s">
        <v>24</v>
      </c>
      <c r="C2" s="349"/>
    </row>
    <row r="4" spans="2:66" x14ac:dyDescent="0.2">
      <c r="B4" s="350" t="s">
        <v>244</v>
      </c>
      <c r="C4" s="350"/>
    </row>
    <row r="5" spans="2:66" x14ac:dyDescent="0.2">
      <c r="B5" s="351" t="s">
        <v>216</v>
      </c>
      <c r="C5" s="35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</row>
    <row r="6" spans="2:66" x14ac:dyDescent="0.2">
      <c r="B6" s="241"/>
      <c r="C6" s="348" t="s">
        <v>244</v>
      </c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</row>
    <row r="7" spans="2:66" x14ac:dyDescent="0.2">
      <c r="B7" s="241"/>
      <c r="C7" s="238"/>
      <c r="D7" s="238"/>
      <c r="E7" s="238"/>
      <c r="F7" s="240"/>
      <c r="G7" s="238"/>
      <c r="H7" s="240"/>
      <c r="I7" s="238"/>
      <c r="J7" s="240"/>
      <c r="K7" s="241"/>
      <c r="L7" s="240"/>
      <c r="M7" s="241"/>
      <c r="N7" s="241"/>
      <c r="O7" s="241"/>
      <c r="P7" s="241"/>
      <c r="Q7" s="241"/>
      <c r="R7" s="241"/>
      <c r="S7" s="241"/>
      <c r="T7" s="241"/>
      <c r="U7" s="241"/>
    </row>
    <row r="8" spans="2:66" x14ac:dyDescent="0.2">
      <c r="B8" s="241"/>
      <c r="C8" s="243" t="s">
        <v>217</v>
      </c>
      <c r="D8" s="244"/>
      <c r="E8" s="243" t="s">
        <v>218</v>
      </c>
      <c r="F8" s="245"/>
      <c r="G8" s="246" t="s">
        <v>219</v>
      </c>
      <c r="H8" s="245"/>
      <c r="I8" s="246" t="s">
        <v>220</v>
      </c>
      <c r="J8" s="245"/>
      <c r="K8" s="247" t="s">
        <v>252</v>
      </c>
      <c r="L8" s="245"/>
      <c r="M8" s="247" t="s">
        <v>214</v>
      </c>
      <c r="N8" s="290"/>
      <c r="O8" s="243" t="s">
        <v>242</v>
      </c>
      <c r="P8" s="243"/>
      <c r="Q8" s="243" t="s">
        <v>243</v>
      </c>
      <c r="R8" s="243"/>
      <c r="S8" s="243" t="s">
        <v>254</v>
      </c>
      <c r="T8" s="243"/>
      <c r="U8" s="243" t="s">
        <v>253</v>
      </c>
    </row>
    <row r="9" spans="2:66" ht="15" customHeight="1" x14ac:dyDescent="0.2">
      <c r="B9" s="283" t="s">
        <v>245</v>
      </c>
      <c r="C9" s="241"/>
      <c r="D9" s="271"/>
      <c r="E9" s="241"/>
      <c r="F9" s="270"/>
      <c r="G9" s="241"/>
      <c r="H9" s="270"/>
      <c r="I9" s="241"/>
      <c r="J9" s="270"/>
      <c r="K9" s="241"/>
      <c r="L9" s="270"/>
      <c r="M9" s="241"/>
      <c r="N9" s="241"/>
      <c r="O9" s="241"/>
      <c r="P9" s="241"/>
      <c r="Q9" s="241"/>
      <c r="R9" s="241"/>
      <c r="S9" s="241"/>
      <c r="T9" s="241"/>
      <c r="U9" s="270"/>
      <c r="X9" s="226"/>
      <c r="AA9" s="227"/>
      <c r="AE9" s="227"/>
      <c r="AI9" s="227"/>
      <c r="BJ9" s="224"/>
      <c r="BN9" s="224"/>
    </row>
    <row r="10" spans="2:66" ht="15" customHeight="1" x14ac:dyDescent="0.2">
      <c r="B10" s="272" t="s">
        <v>250</v>
      </c>
      <c r="C10" s="273">
        <v>2359</v>
      </c>
      <c r="D10" s="274"/>
      <c r="E10" s="273">
        <v>4827.8626199999999</v>
      </c>
      <c r="F10" s="275"/>
      <c r="G10" s="273">
        <v>5681.1373800000001</v>
      </c>
      <c r="H10" s="275"/>
      <c r="I10" s="273">
        <v>-1165</v>
      </c>
      <c r="J10" s="275"/>
      <c r="K10" s="273">
        <v>12868</v>
      </c>
      <c r="L10" s="275"/>
      <c r="M10" s="273">
        <v>11703</v>
      </c>
      <c r="N10" s="270"/>
      <c r="O10" s="273">
        <v>-821.29170650293236</v>
      </c>
      <c r="P10" s="273"/>
      <c r="Q10" s="273">
        <v>1453.2329724691658</v>
      </c>
      <c r="R10" s="273"/>
      <c r="S10" s="273">
        <v>7800.7736932563057</v>
      </c>
      <c r="T10" s="273"/>
      <c r="U10" s="273">
        <v>8432.7149592225396</v>
      </c>
      <c r="X10" s="226"/>
      <c r="AA10" s="229"/>
      <c r="AE10" s="229"/>
      <c r="AF10" s="228">
        <v>632.85976712419506</v>
      </c>
      <c r="AI10" s="229"/>
      <c r="BJ10" s="224"/>
      <c r="BN10" s="224"/>
    </row>
    <row r="11" spans="2:66" ht="15" customHeight="1" x14ac:dyDescent="0.2">
      <c r="B11" s="282" t="s">
        <v>246</v>
      </c>
      <c r="C11" s="278">
        <v>1243.4901092844166</v>
      </c>
      <c r="D11" s="279"/>
      <c r="E11" s="278">
        <v>1307.5098907155834</v>
      </c>
      <c r="F11" s="278"/>
      <c r="G11" s="278">
        <v>1308</v>
      </c>
      <c r="H11" s="278"/>
      <c r="I11" s="278">
        <v>1409</v>
      </c>
      <c r="J11" s="278"/>
      <c r="K11" s="278">
        <v>3859</v>
      </c>
      <c r="L11" s="278"/>
      <c r="M11" s="278">
        <v>5268</v>
      </c>
      <c r="N11" s="270"/>
      <c r="O11" s="278">
        <v>2874.2289578749214</v>
      </c>
      <c r="P11" s="278"/>
      <c r="Q11" s="278">
        <v>2680.7710421250786</v>
      </c>
      <c r="R11" s="278"/>
      <c r="S11" s="278">
        <v>2967</v>
      </c>
      <c r="T11" s="278"/>
      <c r="U11" s="278">
        <v>8522</v>
      </c>
      <c r="X11" s="226"/>
      <c r="AA11" s="231"/>
      <c r="AE11" s="231"/>
      <c r="AF11" s="230">
        <v>5555</v>
      </c>
      <c r="AI11" s="231"/>
      <c r="BJ11" s="224"/>
      <c r="BN11" s="224"/>
    </row>
    <row r="12" spans="2:66" ht="15" customHeight="1" x14ac:dyDescent="0.2">
      <c r="B12" s="282" t="s">
        <v>247</v>
      </c>
      <c r="C12" s="278">
        <v>4637</v>
      </c>
      <c r="D12" s="279"/>
      <c r="E12" s="278">
        <v>1217</v>
      </c>
      <c r="F12" s="278"/>
      <c r="G12" s="278">
        <v>1435</v>
      </c>
      <c r="H12" s="278"/>
      <c r="I12" s="278">
        <v>1532</v>
      </c>
      <c r="J12" s="278"/>
      <c r="K12" s="278">
        <v>7289</v>
      </c>
      <c r="L12" s="278"/>
      <c r="M12" s="278">
        <v>8821</v>
      </c>
      <c r="N12" s="270"/>
      <c r="O12" s="278">
        <v>2255.8346002543803</v>
      </c>
      <c r="P12" s="278"/>
      <c r="Q12" s="278">
        <v>2621.0418610041943</v>
      </c>
      <c r="R12" s="278"/>
      <c r="S12" s="278">
        <v>1143</v>
      </c>
      <c r="T12" s="278"/>
      <c r="U12" s="278">
        <v>6019.8764612585765</v>
      </c>
      <c r="X12" s="226"/>
      <c r="AA12" s="231"/>
      <c r="AE12" s="231"/>
      <c r="AF12" s="230">
        <v>4876.8764612585746</v>
      </c>
      <c r="AI12" s="231"/>
      <c r="BJ12" s="224"/>
      <c r="BN12" s="224"/>
    </row>
    <row r="13" spans="2:66" ht="15" customHeight="1" x14ac:dyDescent="0.2">
      <c r="B13" s="282" t="s">
        <v>235</v>
      </c>
      <c r="C13" s="278">
        <v>1662</v>
      </c>
      <c r="D13" s="279"/>
      <c r="E13" s="278">
        <v>-1854</v>
      </c>
      <c r="F13" s="278"/>
      <c r="G13" s="278">
        <v>1686</v>
      </c>
      <c r="H13" s="278"/>
      <c r="I13" s="278">
        <v>-3193</v>
      </c>
      <c r="J13" s="278"/>
      <c r="K13" s="278">
        <v>1494</v>
      </c>
      <c r="L13" s="278"/>
      <c r="M13" s="278">
        <v>-1699</v>
      </c>
      <c r="N13" s="270"/>
      <c r="O13" s="278">
        <v>1863.5201502504642</v>
      </c>
      <c r="P13" s="278"/>
      <c r="Q13" s="278">
        <v>-888.12015025046423</v>
      </c>
      <c r="R13" s="278"/>
      <c r="S13" s="278">
        <v>-572</v>
      </c>
      <c r="T13" s="278"/>
      <c r="U13" s="278">
        <v>403.4</v>
      </c>
      <c r="X13" s="226"/>
      <c r="AA13" s="231"/>
      <c r="AE13" s="231"/>
      <c r="AF13" s="230">
        <v>975.4</v>
      </c>
      <c r="AI13" s="231"/>
      <c r="BJ13" s="232"/>
      <c r="BN13" s="232"/>
    </row>
    <row r="14" spans="2:66" ht="15" customHeight="1" x14ac:dyDescent="0.2">
      <c r="B14" s="282" t="s">
        <v>248</v>
      </c>
      <c r="C14" s="281">
        <v>692</v>
      </c>
      <c r="D14" s="281"/>
      <c r="E14" s="280">
        <v>0</v>
      </c>
      <c r="F14" s="281"/>
      <c r="G14" s="280">
        <v>0</v>
      </c>
      <c r="H14" s="281"/>
      <c r="I14" s="280">
        <v>0</v>
      </c>
      <c r="J14" s="281"/>
      <c r="K14" s="278">
        <v>692</v>
      </c>
      <c r="L14" s="278"/>
      <c r="M14" s="278">
        <v>692</v>
      </c>
      <c r="N14" s="270"/>
      <c r="O14" s="280">
        <v>0</v>
      </c>
      <c r="P14" s="280"/>
      <c r="Q14" s="280">
        <v>0</v>
      </c>
      <c r="R14" s="280"/>
      <c r="S14" s="280">
        <v>0</v>
      </c>
      <c r="T14" s="280"/>
      <c r="U14" s="278">
        <v>0</v>
      </c>
      <c r="V14" s="233"/>
      <c r="X14" s="226"/>
      <c r="AA14" s="227"/>
      <c r="AE14" s="227"/>
      <c r="AF14" s="233">
        <v>0</v>
      </c>
      <c r="AI14" s="227"/>
      <c r="BJ14" s="224"/>
      <c r="BN14" s="224"/>
    </row>
    <row r="15" spans="2:66" ht="15" customHeight="1" x14ac:dyDescent="0.2">
      <c r="B15" s="282" t="s">
        <v>249</v>
      </c>
      <c r="C15" s="278">
        <v>-17531</v>
      </c>
      <c r="D15" s="279"/>
      <c r="E15" s="278">
        <v>0</v>
      </c>
      <c r="F15" s="278"/>
      <c r="G15" s="278">
        <v>-7609</v>
      </c>
      <c r="H15" s="278"/>
      <c r="I15" s="278">
        <v>471</v>
      </c>
      <c r="J15" s="278"/>
      <c r="K15" s="278">
        <v>-25140</v>
      </c>
      <c r="L15" s="278"/>
      <c r="M15" s="278">
        <v>-24669</v>
      </c>
      <c r="N15" s="270"/>
      <c r="O15" s="278">
        <v>-7422.5</v>
      </c>
      <c r="P15" s="278"/>
      <c r="Q15" s="278">
        <v>0</v>
      </c>
      <c r="R15" s="278"/>
      <c r="S15" s="278">
        <v>0</v>
      </c>
      <c r="T15" s="278"/>
      <c r="U15" s="278">
        <v>-7422.5</v>
      </c>
      <c r="X15" s="226"/>
      <c r="AA15" s="231"/>
      <c r="AE15" s="231"/>
      <c r="AF15" s="230">
        <v>-7422.5</v>
      </c>
      <c r="AI15" s="231"/>
      <c r="BJ15" s="225"/>
      <c r="BN15" s="225"/>
    </row>
    <row r="16" spans="2:66" ht="13.5" thickBot="1" x14ac:dyDescent="0.25">
      <c r="B16" s="272" t="s">
        <v>251</v>
      </c>
      <c r="C16" s="276">
        <f>SUM(C10:C15)</f>
        <v>-6937.5098907155843</v>
      </c>
      <c r="D16" s="274"/>
      <c r="E16" s="276">
        <f>SUM(E10:E15)</f>
        <v>5498.3725107155833</v>
      </c>
      <c r="F16" s="276">
        <f t="shared" ref="F16:H16" si="0">SUM(F10:F15)</f>
        <v>0</v>
      </c>
      <c r="G16" s="276">
        <f>SUM(G10:G15)</f>
        <v>2501.1373800000001</v>
      </c>
      <c r="H16" s="276">
        <f t="shared" si="0"/>
        <v>0</v>
      </c>
      <c r="I16" s="276">
        <f>SUM(I10:I15)</f>
        <v>-946</v>
      </c>
      <c r="J16" s="277"/>
      <c r="K16" s="276">
        <f>SUM(C16:G16)</f>
        <v>1061.9999999999991</v>
      </c>
      <c r="L16" s="277"/>
      <c r="M16" s="276">
        <f>SUM(C16:I16)</f>
        <v>115.99999999999909</v>
      </c>
      <c r="N16" s="270"/>
      <c r="O16" s="276">
        <f>SUM(O10:O15)</f>
        <v>-1250.2079981231664</v>
      </c>
      <c r="P16" s="277"/>
      <c r="Q16" s="276">
        <f>SUM(Q10:Q15)</f>
        <v>5866.9257253479736</v>
      </c>
      <c r="R16" s="277"/>
      <c r="S16" s="276">
        <f>SUM(S10:S15)</f>
        <v>11338.773693256306</v>
      </c>
      <c r="T16" s="277"/>
      <c r="U16" s="276">
        <f>O16+Q16+S16</f>
        <v>15955.491420481114</v>
      </c>
      <c r="X16" s="226"/>
      <c r="AA16" s="235"/>
      <c r="AE16" s="235"/>
      <c r="AF16" s="234">
        <v>4617.6362283827693</v>
      </c>
      <c r="AI16" s="235"/>
      <c r="BJ16" s="226"/>
      <c r="BN16" s="236"/>
    </row>
    <row r="17" spans="2:66" ht="15" customHeight="1" thickTop="1" x14ac:dyDescent="0.2">
      <c r="C17" s="241"/>
      <c r="D17" s="271"/>
      <c r="E17" s="241"/>
      <c r="F17" s="270"/>
      <c r="G17" s="241"/>
      <c r="H17" s="270"/>
      <c r="I17" s="241"/>
      <c r="J17" s="270"/>
      <c r="K17" s="241"/>
      <c r="L17" s="270"/>
      <c r="M17" s="241"/>
      <c r="N17" s="270"/>
      <c r="O17" s="241"/>
      <c r="P17" s="270"/>
      <c r="Q17" s="241"/>
      <c r="R17" s="241"/>
      <c r="S17" s="241"/>
      <c r="T17" s="270"/>
      <c r="U17" s="270"/>
      <c r="X17" s="226"/>
      <c r="AA17" s="235"/>
      <c r="AE17" s="235"/>
      <c r="AF17" s="284"/>
      <c r="AI17" s="235"/>
      <c r="BJ17" s="226"/>
      <c r="BN17" s="236"/>
    </row>
    <row r="18" spans="2:66" ht="15" customHeight="1" x14ac:dyDescent="0.2">
      <c r="B18" s="272" t="s">
        <v>255</v>
      </c>
      <c r="C18" s="285">
        <v>-0.16844340044470413</v>
      </c>
      <c r="D18" s="286"/>
      <c r="E18" s="285">
        <v>8.443317072396897E-2</v>
      </c>
      <c r="F18" s="285"/>
      <c r="G18" s="285">
        <v>5.3973616314199398E-2</v>
      </c>
      <c r="H18" s="285"/>
      <c r="I18" s="285">
        <v>-1.3879718884340567E-2</v>
      </c>
      <c r="J18" s="285"/>
      <c r="K18" s="285">
        <v>6.9572281145387667E-3</v>
      </c>
      <c r="L18" s="285"/>
      <c r="M18" s="285">
        <v>5.253528015796774E-4</v>
      </c>
      <c r="N18" s="270"/>
      <c r="O18" s="285">
        <v>-2.4323546069377436E-2</v>
      </c>
      <c r="P18" s="285"/>
      <c r="Q18" s="285">
        <v>0.11542534341063322</v>
      </c>
      <c r="R18" s="285"/>
      <c r="S18" s="285">
        <v>0.17897742603617472</v>
      </c>
      <c r="T18" s="285"/>
      <c r="U18" s="285">
        <v>9.636068440056561E-2</v>
      </c>
      <c r="X18" s="226"/>
      <c r="AA18" s="235"/>
      <c r="AE18" s="235"/>
      <c r="AF18" s="284"/>
      <c r="AI18" s="235"/>
      <c r="BJ18" s="226"/>
      <c r="BN18" s="236"/>
    </row>
    <row r="19" spans="2:66" ht="15" customHeight="1" x14ac:dyDescent="0.2">
      <c r="B19" s="241"/>
      <c r="C19" s="241"/>
      <c r="D19" s="271"/>
      <c r="E19" s="241"/>
      <c r="F19" s="270"/>
      <c r="G19" s="241"/>
      <c r="H19" s="270"/>
      <c r="I19" s="241"/>
      <c r="J19" s="270"/>
      <c r="K19" s="241"/>
      <c r="L19" s="270"/>
      <c r="M19" s="241"/>
      <c r="N19" s="270"/>
      <c r="O19" s="241"/>
      <c r="P19" s="270"/>
      <c r="Q19" s="241"/>
      <c r="R19" s="241"/>
      <c r="S19" s="241"/>
      <c r="T19" s="270"/>
      <c r="U19" s="270"/>
      <c r="X19" s="226"/>
      <c r="AA19" s="227"/>
      <c r="AE19" s="227"/>
      <c r="AI19" s="227"/>
      <c r="BJ19" s="236"/>
      <c r="BN19" s="226"/>
    </row>
    <row r="20" spans="2:66" ht="15" customHeight="1" x14ac:dyDescent="0.2">
      <c r="D20" s="226"/>
      <c r="F20" s="227"/>
      <c r="H20" s="227"/>
      <c r="J20" s="227"/>
      <c r="L20" s="227"/>
      <c r="U20" s="227"/>
      <c r="X20" s="226"/>
      <c r="AA20" s="227"/>
      <c r="AE20" s="227"/>
      <c r="AI20" s="227"/>
      <c r="BN20" s="226"/>
    </row>
  </sheetData>
  <mergeCells count="4">
    <mergeCell ref="B2:C2"/>
    <mergeCell ref="B5:C5"/>
    <mergeCell ref="C6:U6"/>
    <mergeCell ref="B4:C4"/>
  </mergeCells>
  <pageMargins left="0.511811024" right="0.511811024" top="0.78740157499999996" bottom="0.78740157499999996" header="0.31496062000000002" footer="0.31496062000000002"/>
  <ignoredErrors>
    <ignoredError sqref="M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2.75" x14ac:dyDescent="0.2"/>
  <cols>
    <col min="2" max="2" width="9.140625" style="13"/>
    <col min="3" max="3" width="10.42578125" style="13" bestFit="1" customWidth="1"/>
    <col min="4" max="4" width="9.7109375" style="13" bestFit="1" customWidth="1"/>
    <col min="5" max="8" width="9.140625" style="13"/>
    <col min="14" max="14" width="12" customWidth="1"/>
  </cols>
  <sheetData>
    <row r="1" spans="2:14" x14ac:dyDescent="0.2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" x14ac:dyDescent="0.2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2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2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2">
      <c r="B9" s="17"/>
    </row>
    <row r="10" spans="2:14" x14ac:dyDescent="0.2">
      <c r="H10" s="18">
        <f>H3-H7</f>
        <v>-919.38718689210577</v>
      </c>
    </row>
    <row r="11" spans="2:14" x14ac:dyDescent="0.2">
      <c r="H11" s="18">
        <f>SUM(E3:G3)-SUM(E7:G7)</f>
        <v>-1630.3417187980356</v>
      </c>
    </row>
    <row r="15" spans="2:14" s="20" customFormat="1" x14ac:dyDescent="0.2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" x14ac:dyDescent="0.2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2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2">
      <c r="G23" s="18">
        <f>SUM(B17:G17)-SUM(B20:G20)</f>
        <v>5027.2522798803348</v>
      </c>
    </row>
    <row r="25" spans="2:14" x14ac:dyDescent="0.2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RowHeight="0" customHeight="1" zeroHeight="1" x14ac:dyDescent="0.2"/>
  <cols>
    <col min="1" max="1" width="50.7109375" style="36" customWidth="1"/>
    <col min="2" max="2" width="4.7109375" style="107" bestFit="1" customWidth="1"/>
    <col min="3" max="3" width="12.7109375" style="36" customWidth="1"/>
    <col min="4" max="4" width="2.7109375" style="36" customWidth="1"/>
    <col min="5" max="5" width="12.7109375" style="66" customWidth="1"/>
    <col min="6" max="6" width="2.7109375" style="36" customWidth="1"/>
    <col min="7" max="7" width="12.7109375" style="36" customWidth="1"/>
    <col min="8" max="8" width="2.7109375" style="66" customWidth="1"/>
    <col min="9" max="9" width="12.7109375" style="66" customWidth="1"/>
    <col min="10" max="10" width="19.7109375" style="36" bestFit="1" customWidth="1"/>
    <col min="11" max="11" width="14.140625" style="36" customWidth="1"/>
    <col min="12" max="12" width="5.42578125" style="36" customWidth="1"/>
    <col min="13" max="20" width="4.7109375" style="36" bestFit="1" customWidth="1"/>
    <col min="21" max="21" width="14" style="36" customWidth="1"/>
    <col min="22" max="16384" width="9.140625" style="36"/>
  </cols>
  <sheetData>
    <row r="1" spans="1:20" s="26" customFormat="1" ht="15" customHeight="1" x14ac:dyDescent="0.2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" customHeight="1" x14ac:dyDescent="0.2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" customHeight="1" x14ac:dyDescent="0.2">
      <c r="A7" s="37"/>
      <c r="B7" s="38"/>
      <c r="C7" s="354" t="s">
        <v>1</v>
      </c>
      <c r="D7" s="354"/>
      <c r="E7" s="354"/>
      <c r="F7" s="39"/>
      <c r="G7" s="354" t="s">
        <v>2</v>
      </c>
      <c r="H7" s="354"/>
      <c r="I7" s="355"/>
      <c r="L7" s="28"/>
      <c r="M7" s="28"/>
      <c r="N7" s="28"/>
      <c r="O7" s="28"/>
      <c r="P7" s="28"/>
      <c r="Q7" s="28"/>
      <c r="R7" s="28"/>
      <c r="S7" s="28"/>
      <c r="T7" s="28"/>
    </row>
    <row r="8" spans="1:20" ht="14.1" customHeight="1" x14ac:dyDescent="0.2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" customHeight="1" x14ac:dyDescent="0.2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" customHeight="1" x14ac:dyDescent="0.2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" hidden="1" customHeight="1" x14ac:dyDescent="0.2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" customHeight="1" x14ac:dyDescent="0.2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" customHeight="1" x14ac:dyDescent="0.2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" customHeight="1" x14ac:dyDescent="0.2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" customHeight="1" x14ac:dyDescent="0.2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" customHeight="1" x14ac:dyDescent="0.2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" customHeight="1" x14ac:dyDescent="0.2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" hidden="1" customHeight="1" x14ac:dyDescent="0.2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" customHeight="1" x14ac:dyDescent="0.2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" customHeight="1" x14ac:dyDescent="0.2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" customHeight="1" x14ac:dyDescent="0.2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" customHeight="1" x14ac:dyDescent="0.2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" customHeight="1" x14ac:dyDescent="0.2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" customHeight="1" x14ac:dyDescent="0.2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" customHeight="1" x14ac:dyDescent="0.2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" customHeight="1" x14ac:dyDescent="0.2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" customHeight="1" x14ac:dyDescent="0.2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" customHeight="1" x14ac:dyDescent="0.2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" customHeight="1" x14ac:dyDescent="0.2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" customHeight="1" x14ac:dyDescent="0.2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" customHeight="1" x14ac:dyDescent="0.2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" hidden="1" customHeight="1" x14ac:dyDescent="0.2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" hidden="1" customHeight="1" x14ac:dyDescent="0.2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" customHeight="1" x14ac:dyDescent="0.2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" customHeight="1" x14ac:dyDescent="0.2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" customHeight="1" thickBot="1" x14ac:dyDescent="0.2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" customHeight="1" thickTop="1" x14ac:dyDescent="0.2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25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25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25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25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" customHeight="1" x14ac:dyDescent="0.2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">
      <c r="C49" s="70"/>
    </row>
    <row r="50" spans="3:7" ht="0" hidden="1" customHeight="1" x14ac:dyDescent="0.2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RowHeight="12.75" x14ac:dyDescent="0.2"/>
  <cols>
    <col min="1" max="1" width="9.140625" style="108" hidden="1" customWidth="1"/>
    <col min="2" max="2" width="60.7109375" style="108" customWidth="1"/>
    <col min="3" max="3" width="4.42578125" style="108" bestFit="1" customWidth="1"/>
    <col min="4" max="4" width="12.7109375" style="114" customWidth="1"/>
    <col min="5" max="5" width="2.7109375" style="114" customWidth="1"/>
    <col min="6" max="6" width="12.7109375" style="114" customWidth="1"/>
    <col min="7" max="7" width="2.7109375" style="114" customWidth="1"/>
    <col min="8" max="8" width="12.7109375" style="114" customWidth="1"/>
    <col min="9" max="9" width="2.7109375" style="152" customWidth="1"/>
    <col min="10" max="10" width="12.7109375" style="114" customWidth="1"/>
    <col min="11" max="11" width="11.5703125" style="114" bestFit="1" customWidth="1"/>
    <col min="12" max="12" width="8.28515625" style="158" bestFit="1" customWidth="1"/>
    <col min="13" max="14" width="4.42578125" style="158" bestFit="1" customWidth="1"/>
    <col min="15" max="15" width="4.140625" style="158" customWidth="1"/>
    <col min="16" max="18" width="4.42578125" style="158" bestFit="1" customWidth="1"/>
    <col min="19" max="19" width="5" style="158" customWidth="1"/>
    <col min="20" max="21" width="4.42578125" style="158" bestFit="1" customWidth="1"/>
    <col min="22" max="22" width="14" style="108" customWidth="1"/>
    <col min="23" max="16384" width="9.140625" style="108"/>
  </cols>
  <sheetData>
    <row r="1" spans="1:21" ht="15" customHeight="1" x14ac:dyDescent="0.2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2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2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2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2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" customHeight="1" x14ac:dyDescent="0.2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" customHeight="1" x14ac:dyDescent="0.2">
      <c r="B7" s="118"/>
      <c r="C7" s="118"/>
      <c r="D7" s="356" t="s">
        <v>1</v>
      </c>
      <c r="E7" s="356"/>
      <c r="F7" s="356"/>
      <c r="G7" s="120"/>
      <c r="H7" s="357" t="s">
        <v>2</v>
      </c>
      <c r="I7" s="358"/>
      <c r="J7" s="357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" customHeight="1" x14ac:dyDescent="0.25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2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2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2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2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2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2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2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2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2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2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2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2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2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"/>
    <row r="29" spans="1:21" x14ac:dyDescent="0.2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2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2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2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2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2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2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2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2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2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2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2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2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2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2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2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2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2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2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2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2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2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2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2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2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2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2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2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2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2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2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2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2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2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2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2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2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2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2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2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" customHeight="1" x14ac:dyDescent="0.2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" customHeight="1" x14ac:dyDescent="0.2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2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2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2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2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2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2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2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2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2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2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2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2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2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2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2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2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2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2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2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2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2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2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2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2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2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2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hidden="1" customWidth="1" outlineLevel="1"/>
    <col min="3" max="3" width="50.7109375" customWidth="1" collapsed="1"/>
    <col min="4" max="9" width="17.7109375" customWidth="1" outlineLevel="1"/>
    <col min="10" max="10" width="17.7109375" customWidth="1"/>
    <col min="11" max="15" width="17.7109375" customWidth="1" outlineLevel="1"/>
    <col min="16" max="16" width="17.7109375" customWidth="1"/>
    <col min="17" max="18" width="17.7109375" customWidth="1" outlineLevel="1"/>
    <col min="19" max="19" width="18.7109375" customWidth="1"/>
    <col min="20" max="20" width="1.42578125" customWidth="1"/>
  </cols>
  <sheetData>
    <row r="1" spans="1:20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359" t="s">
        <v>155</v>
      </c>
      <c r="T2" s="164"/>
    </row>
    <row r="3" spans="1:20" s="166" customFormat="1" ht="18" customHeight="1" x14ac:dyDescent="0.2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360"/>
      <c r="T3" s="164"/>
    </row>
    <row r="4" spans="1:20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">
      <c r="A6"/>
      <c r="B6"/>
      <c r="C6" s="361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363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363" t="s">
        <v>161</v>
      </c>
      <c r="Q6" s="174" t="s">
        <v>162</v>
      </c>
      <c r="R6" s="175"/>
      <c r="S6" s="366" t="s">
        <v>163</v>
      </c>
      <c r="T6" s="164"/>
    </row>
    <row r="7" spans="1:20" s="166" customFormat="1" ht="18" customHeight="1" x14ac:dyDescent="0.2">
      <c r="A7"/>
      <c r="B7"/>
      <c r="C7" s="362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364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364"/>
      <c r="Q7" s="368" t="s">
        <v>165</v>
      </c>
      <c r="R7" s="369" t="s">
        <v>166</v>
      </c>
      <c r="S7" s="367"/>
      <c r="T7" s="164"/>
    </row>
    <row r="8" spans="1:20" s="166" customFormat="1" ht="18" customHeight="1" thickBot="1" x14ac:dyDescent="0.25">
      <c r="A8"/>
      <c r="B8"/>
      <c r="C8" s="362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365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365"/>
      <c r="Q8" s="368"/>
      <c r="R8" s="369"/>
      <c r="S8" s="367"/>
      <c r="T8" s="164"/>
    </row>
    <row r="9" spans="1:20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9.9499999999999993" customHeight="1" x14ac:dyDescent="0.2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9.9499999999999993" customHeight="1" x14ac:dyDescent="0.2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9.9499999999999993" customHeight="1" x14ac:dyDescent="0.2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9.9499999999999993" customHeight="1" x14ac:dyDescent="0.2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9.9499999999999993" customHeight="1" x14ac:dyDescent="0.2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9.9499999999999993" customHeight="1" x14ac:dyDescent="0.2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9.9499999999999993" customHeight="1" x14ac:dyDescent="0.2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9.9499999999999993" customHeight="1" x14ac:dyDescent="0.2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9.9499999999999993" customHeight="1" x14ac:dyDescent="0.2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9.9499999999999993" customHeight="1" x14ac:dyDescent="0.2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9.9499999999999993" customHeight="1" x14ac:dyDescent="0.2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9.9499999999999993" customHeight="1" x14ac:dyDescent="0.2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9.9499999999999993" customHeight="1" thickBot="1" x14ac:dyDescent="0.25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customWidth="1" outlineLevel="1"/>
    <col min="3" max="3" width="50.7109375" customWidth="1"/>
    <col min="4" max="10" width="17.7109375" customWidth="1" outlineLevel="1"/>
    <col min="11" max="11" width="17.7109375" customWidth="1"/>
    <col min="12" max="16" width="17.7109375" customWidth="1" outlineLevel="1"/>
    <col min="17" max="17" width="17.7109375" customWidth="1"/>
    <col min="18" max="19" width="17.7109375" customWidth="1" outlineLevel="1"/>
    <col min="20" max="20" width="18.7109375" customWidth="1"/>
    <col min="21" max="21" width="1.42578125" customWidth="1"/>
  </cols>
  <sheetData>
    <row r="1" spans="1:21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359" t="s">
        <v>155</v>
      </c>
      <c r="U2" s="164"/>
    </row>
    <row r="3" spans="1:21" s="166" customFormat="1" ht="18" customHeight="1" x14ac:dyDescent="0.2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360"/>
      <c r="U3" s="164"/>
    </row>
    <row r="4" spans="1:21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">
      <c r="A6"/>
      <c r="B6"/>
      <c r="C6" s="361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363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363" t="s">
        <v>161</v>
      </c>
      <c r="R6" s="174" t="s">
        <v>162</v>
      </c>
      <c r="S6" s="175"/>
      <c r="T6" s="366" t="s">
        <v>163</v>
      </c>
      <c r="U6" s="164"/>
    </row>
    <row r="7" spans="1:21" s="166" customFormat="1" ht="18" customHeight="1" x14ac:dyDescent="0.2">
      <c r="A7"/>
      <c r="B7"/>
      <c r="C7" s="362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364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364"/>
      <c r="R7" s="368" t="s">
        <v>165</v>
      </c>
      <c r="S7" s="369" t="s">
        <v>166</v>
      </c>
      <c r="T7" s="367"/>
      <c r="U7" s="164"/>
    </row>
    <row r="8" spans="1:21" s="166" customFormat="1" ht="18" customHeight="1" thickBot="1" x14ac:dyDescent="0.25">
      <c r="A8"/>
      <c r="B8"/>
      <c r="C8" s="362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365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365"/>
      <c r="R8" s="368"/>
      <c r="S8" s="369"/>
      <c r="T8" s="367"/>
      <c r="U8" s="164"/>
    </row>
    <row r="9" spans="1:21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9.9499999999999993" customHeight="1" x14ac:dyDescent="0.2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9.9499999999999993" customHeight="1" x14ac:dyDescent="0.2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9.9499999999999993" customHeight="1" x14ac:dyDescent="0.2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9.9499999999999993" customHeight="1" x14ac:dyDescent="0.2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9.9499999999999993" customHeight="1" x14ac:dyDescent="0.2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9.9499999999999993" customHeight="1" x14ac:dyDescent="0.2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9.9499999999999993" customHeight="1" x14ac:dyDescent="0.2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9.9499999999999993" customHeight="1" x14ac:dyDescent="0.2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9.9499999999999993" customHeight="1" x14ac:dyDescent="0.2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9.9499999999999993" customHeight="1" x14ac:dyDescent="0.2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9.9499999999999993" customHeight="1" x14ac:dyDescent="0.2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9.9499999999999993" customHeight="1" x14ac:dyDescent="0.2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9.9499999999999993" customHeight="1" thickBot="1" x14ac:dyDescent="0.25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 pro forma</vt:lpstr>
      <vt:lpstr>statement of cash flows pro for</vt:lpstr>
      <vt:lpstr>income statement pro forma</vt:lpstr>
      <vt:lpstr>managerial EBITDA pro forma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2020-11-19T21:50:38Z</dcterms:modified>
</cp:coreProperties>
</file>