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erra\IDNT\RI\PADTEC\3T 2020\"/>
    </mc:Choice>
  </mc:AlternateContent>
  <bookViews>
    <workbookView xWindow="-120" yWindow="-120" windowWidth="20730" windowHeight="11160" activeTab="1"/>
  </bookViews>
  <sheets>
    <sheet name="balance sheet pro forma" sheetId="28" r:id="rId1"/>
    <sheet name="statement of cash flows pro for" sheetId="29" r:id="rId2"/>
    <sheet name="income statement pro forma" sheetId="27" r:id="rId3"/>
    <sheet name="managerial EBITDA pro forma" sheetId="23" r:id="rId4"/>
    <sheet name="Equivalência" sheetId="4" state="hidden" r:id="rId5"/>
    <sheet name="DRE" sheetId="5" state="hidden" r:id="rId6"/>
    <sheet name="DFC" sheetId="6" state="hidden" r:id="rId7"/>
    <sheet name="Resultado 2020" sheetId="8" state="hidden" r:id="rId8"/>
    <sheet name="Resultado 2019" sheetId="9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1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0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2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2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3</definedName>
    <definedName name="_AtRisk_SimSetting_ReportOptionCustomItemItemType04" hidden="1">2</definedName>
    <definedName name="_AtRisk_SimSetting_ReportOptionCustomItemItemType05" hidden="1">4</definedName>
    <definedName name="_AtRisk_SimSetting_ReportOptionCustomItemItemType06" hidden="1">2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7</definedName>
    <definedName name="_AtRisk_SimSetting_ReportOptionCustomItemSensitivityFormat01" hidden="1">0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6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8960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8960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xlnm._FilterDatabase" localSheetId="6" hidden="1">DFC!$A$8:$J$80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 localSheetId="6">#REF!</definedName>
    <definedName name="a" localSheetId="5">#REF!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 localSheetId="6">#REF!</definedName>
    <definedName name="aaaa" localSheetId="5">#REF!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>#REF!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 localSheetId="8">#REF!</definedName>
    <definedName name="AREA_A" localSheetId="7">#REF!</definedName>
    <definedName name="AREA_A">#REF!</definedName>
    <definedName name="_xlnm.Print_Area" localSheetId="6">DFC!$B$1:$J$87</definedName>
    <definedName name="_xlnm.Print_Area" localSheetId="5">DRE!$A:$I</definedName>
    <definedName name="_xlnm.Print_Area" localSheetId="8">'Resultado 2019'!$C$1:$T$72</definedName>
    <definedName name="_xlnm.Print_Area" localSheetId="7">'Resultado 2020'!$C$1:$S$71</definedName>
    <definedName name="AREA_P" localSheetId="8">#REF!</definedName>
    <definedName name="AREA_P" localSheetId="7">#REF!</definedName>
    <definedName name="AREA_P">#REF!</definedName>
    <definedName name="ÁreaImpressãoIntro" localSheetId="8" hidden="1">#REF!</definedName>
    <definedName name="ÁreaImpressãoIntro" localSheetId="7" hidden="1">#REF!</definedName>
    <definedName name="ÁreaImpressãoIntro" hidden="1">#REF!</definedName>
    <definedName name="ÁreaImpressãoModelo" localSheetId="8">#REF!</definedName>
    <definedName name="ÁreaImpressãoModelo" localSheetId="7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localSheetId="8" hidden="1">#REF!</definedName>
    <definedName name="AS2TickmarkLS" localSheetId="7" hidden="1">#REF!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 localSheetId="8">#REF!</definedName>
    <definedName name="ASSET_PEN" localSheetId="7">#REF!</definedName>
    <definedName name="ASSET_PEN">#REF!</definedName>
    <definedName name="aswsss">#REF!</definedName>
    <definedName name="b" localSheetId="6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 localSheetId="8">#REF!</definedName>
    <definedName name="CALC" localSheetId="7">#REF!</definedName>
    <definedName name="CALC">#REF!</definedName>
    <definedName name="capital">#REF!</definedName>
    <definedName name="carlos" hidden="1">{#N/A,"10% Success",FALSE,"Sales Forecast";#N/A,#N/A,FALSE,"Sheet2"}</definedName>
    <definedName name="caryehuda" localSheetId="6">#REF!</definedName>
    <definedName name="caryehuda" localSheetId="5">#REF!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 localSheetId="6">'[25]Base de Rateio Custos'!$B$140:$B$145</definedName>
    <definedName name="D" localSheetId="5">'[25]Base de Rateio Custos'!$B$140:$B$145</definedName>
    <definedName name="D">'[26]Base de Rateio Custos'!$B$140:$B$145</definedName>
    <definedName name="DA_1669399424000000671" localSheetId="8" hidden="1">#REF!</definedName>
    <definedName name="DA_1669399424000000671" localSheetId="7" hidden="1">#REF!</definedName>
    <definedName name="DA_1669399424000000671" hidden="1">#REF!</definedName>
    <definedName name="DA_1669399424000000673" localSheetId="8" hidden="1">#REF!</definedName>
    <definedName name="DA_1669399424000000673" localSheetId="7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localSheetId="8" hidden="1">#REF!</definedName>
    <definedName name="DA_1746292072600000490" localSheetId="7" hidden="1">#REF!</definedName>
    <definedName name="DA_1746292072600000490" hidden="1">#REF!</definedName>
    <definedName name="DADOS_01" localSheetId="8" hidden="1">#REF!</definedName>
    <definedName name="DADOS_01" localSheetId="7" hidden="1">#REF!</definedName>
    <definedName name="DADOS_01" hidden="1">#REF!</definedName>
    <definedName name="DADOS_02" localSheetId="8" hidden="1">#REF!</definedName>
    <definedName name="DADOS_02" localSheetId="7" hidden="1">#REF!</definedName>
    <definedName name="DADOS_02" hidden="1">#REF!</definedName>
    <definedName name="DADOS_03" localSheetId="8" hidden="1">'[27]RESULTADO DO MÊS'!#REF!</definedName>
    <definedName name="DADOS_03" localSheetId="7" hidden="1">'[27]RESULTADO DO MÊS'!#REF!</definedName>
    <definedName name="DADOS_03" hidden="1">'[27]RESULTADO DO MÊS'!#REF!</definedName>
    <definedName name="DADOS_04" localSheetId="8" hidden="1">#REF!</definedName>
    <definedName name="DADOS_04" localSheetId="7" hidden="1">#REF!</definedName>
    <definedName name="DADOS_04" hidden="1">#REF!</definedName>
    <definedName name="DADOS_05" localSheetId="8" hidden="1">#REF!</definedName>
    <definedName name="DADOS_05" localSheetId="7" hidden="1">#REF!</definedName>
    <definedName name="DADOS_05" hidden="1">#REF!</definedName>
    <definedName name="DADOS_06" localSheetId="8" hidden="1">'[27]RESULTADO DO MÊS'!#REF!</definedName>
    <definedName name="DADOS_06" localSheetId="7" hidden="1">'[27]RESULTADO DO MÊS'!#REF!</definedName>
    <definedName name="DADOS_06" hidden="1">'[27]RESULTADO DO MÊS'!#REF!</definedName>
    <definedName name="DADOS_07" localSheetId="8" hidden="1">'[27]RESULTADO DO MÊS'!#REF!</definedName>
    <definedName name="DADOS_07" localSheetId="7" hidden="1">'[27]RESULTADO DO MÊS'!#REF!</definedName>
    <definedName name="DADOS_07" hidden="1">'[27]RESULTADO DO MÊS'!#REF!</definedName>
    <definedName name="DADOS_08" hidden="1">'[27]RESULTADO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 localSheetId="8">#REF!</definedName>
    <definedName name="DatadeIníciodaEconomia" localSheetId="7">#REF!</definedName>
    <definedName name="DatadeIníciodaEconomia">#REF!</definedName>
    <definedName name="DatadoEvento" localSheetId="8">#REF!</definedName>
    <definedName name="DatadoEvento" localSheetId="7">#REF!</definedName>
    <definedName name="DatadoEvento">#REF!</definedName>
    <definedName name="DataEntrega">[28]!Tabela322[#Data]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 localSheetId="8">'[27]RESULTADO DO MÊS'!#REF!</definedName>
    <definedName name="Despesas_Totais" localSheetId="7">'[27]RESULTADO DO MÊS'!#REF!</definedName>
    <definedName name="Despesas_Totais">'[27]RESULTADO DO MÊS'!#REF!</definedName>
    <definedName name="DETAIL" localSheetId="8">#REF!</definedName>
    <definedName name="DETAIL" localSheetId="7">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[29]Title!$N$2</definedName>
    <definedName name="dollar" localSheetId="6">[30]assumptions!$C$4</definedName>
    <definedName name="dollar" localSheetId="5">[30]assumptions!$C$4</definedName>
    <definedName name="dollar">[31]assumptions!$C$4</definedName>
    <definedName name="DUECO" localSheetId="8">#REF!</definedName>
    <definedName name="DUECO" localSheetId="7">#REF!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 localSheetId="6">#REF!</definedName>
    <definedName name="endofdoh" localSheetId="5">#REF!</definedName>
    <definedName name="endofdoh">#REF!</definedName>
    <definedName name="EssentialCostPerGuest" localSheetId="8">([32]!Table1Budget[[#Totals],[Custo]]+[32]!Table2Budget[[#Totals],[Custo]]+[32]!Table3Budget[[#Totals],[Custo]])/#REF!</definedName>
    <definedName name="EssentialCostPerGuest" localSheetId="7">([32]!Table1Budget[[#Totals],[Custo]]+[32]!Table2Budget[[#Totals],[Custo]]+[32]!Table3Budget[[#Totals],[Custo]])/#REF!</definedName>
    <definedName name="EssentialCostPerGuest">([32]!Table1Budget[[#Totals],[Custo]]+[32]!Table2Budget[[#Totals],[Custo]]+[32]!Table3Budget[[#Totals],[Custo]])/#REF!</definedName>
    <definedName name="Estoque_Disp" localSheetId="8">#REF!</definedName>
    <definedName name="Estoque_Disp" localSheetId="7">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 localSheetId="8">#REF!</definedName>
    <definedName name="ExportarAExcel" localSheetId="7">#REF!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'[33]Filiais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 localSheetId="6">[30]assumptions!$C$7</definedName>
    <definedName name="foreigns" localSheetId="5">[30]assumptions!$C$7</definedName>
    <definedName name="foreigns">[31]assumptions!$C$7</definedName>
    <definedName name="FOTHER" localSheetId="8">#REF!</definedName>
    <definedName name="FOTHER" localSheetId="7">#REF!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 localSheetId="8">IF(FrequênciadaEconomia="Semanal",EconomiaSemanal,IF(FrequênciadaEconomia="Quinzenal",EconomiaQuinzenal,IF(FrequênciadaEconomia="Mensal",EconomiaMensal,EconomiaAnual)))</definedName>
    <definedName name="InformaçõesdePlanejamentodeEconomia" localSheetId="7">IF(FrequênciadaEconomia="Semanal",EconomiaSemanal,IF(FrequênciadaEconomia="Quinzenal",EconomiaQuinzenal,IF(FrequênciadaEconomia="Mensal",EconomiaMensal,EconomiaAnual)))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 localSheetId="8">#REF!</definedName>
    <definedName name="input1" localSheetId="7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 localSheetId="8">#REF!</definedName>
    <definedName name="ITREE" localSheetId="7">#REF!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 localSheetId="6">#REF!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 localSheetId="8">#REF!</definedName>
    <definedName name="LIAB_PEN" localSheetId="7">#REF!</definedName>
    <definedName name="LIAB_PEN">#REF!</definedName>
    <definedName name="lista1">[34]SENHA!#REF!</definedName>
    <definedName name="LISTACC">[15]Estudo!$D$1</definedName>
    <definedName name="ListOffset" hidden="1">1</definedName>
    <definedName name="LJHGH" localSheetId="8">#REF!</definedName>
    <definedName name="LJHGH" localSheetId="7">#REF!</definedName>
    <definedName name="LJHGH">#REF!</definedName>
    <definedName name="locals" localSheetId="6">[30]assumptions!$C$8</definedName>
    <definedName name="locals" localSheetId="5">[30]assumptions!$C$8</definedName>
    <definedName name="locals">[31]assumptions!$C$8</definedName>
    <definedName name="Lucro_Bruto" localSheetId="8">'[27]RESULTADO DO MÊS'!#REF!</definedName>
    <definedName name="Lucro_Bruto" localSheetId="7">'[27]RESULTADO DO MÊS'!#REF!</definedName>
    <definedName name="Lucro_Bruto">'[27]RESULTADO DO MÊS'!#REF!</definedName>
    <definedName name="LucroLíquido" localSheetId="8">#REF!</definedName>
    <definedName name="LucroLíquido" localSheetId="7">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 localSheetId="8">#REF!</definedName>
    <definedName name="MINCREASED" localSheetId="7">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[33]Resumo!$A$3:$E$13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[35]!Pessoas[NOME]</definedName>
    <definedName name="NOPLAT" localSheetId="8">#REF!</definedName>
    <definedName name="NOPLAT" localSheetId="7">#REF!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COUNTIF([32]!GuestTable[Comparecerá?],"&lt;&gt;"&amp;"*")</definedName>
    <definedName name="Pal_Workbook_GUID" hidden="1">"4YV8KQSSJN4BTIW6LGFTMDX1"</definedName>
    <definedName name="Part">[36]Input!$A$5:$AN$25</definedName>
    <definedName name="PBASE" localSheetId="8">#REF!</definedName>
    <definedName name="PBASE" localSheetId="7">#REF!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 localSheetId="8">F_INCOME,F_BALANCE,f_free_cash_flow,f_ratios,f_valuation</definedName>
    <definedName name="prange" localSheetId="7">F_INCOME,F_BALANCE,f_free_cash_flow,f_ratios,f_valuation</definedName>
    <definedName name="prange">F_INCOME,F_BALANCE,f_free_cash_flow,f_ratios,f_valuation</definedName>
    <definedName name="PREROIC" localSheetId="8">#REF!</definedName>
    <definedName name="PREROIC" localSheetId="7">#REF!</definedName>
    <definedName name="PREROIC">#REF!</definedName>
    <definedName name="PRICE">#REF!</definedName>
    <definedName name="Print_Area_MI" localSheetId="6">#REF!</definedName>
    <definedName name="Print_Area_MI" localSheetId="5">#REF!</definedName>
    <definedName name="Print_Area_MI">#REF!</definedName>
    <definedName name="Print_Titles" localSheetId="8">#REF!,#REF!</definedName>
    <definedName name="Print_Titles" localSheetId="7">#REF!,#REF!</definedName>
    <definedName name="Print_Titles">#REF!,#REF!</definedName>
    <definedName name="Print_Titles_MI">#REF!,#REF!</definedName>
    <definedName name="PROIC" localSheetId="8">#REF!</definedName>
    <definedName name="PROIC" localSheetId="7">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'[27]RESULTADO DO MÊS'!#REF!</definedName>
    <definedName name="Receita_Operac">'[27]RESULTADO DO MÊS'!#REF!</definedName>
    <definedName name="Receita_Operacional">'[27]RESULTADO DO MÊS'!#REF!</definedName>
    <definedName name="Receita_Outros">'[27]RESULTADO DO MÊS'!#REF!</definedName>
    <definedName name="recenue" hidden="1">{#N/A,#N/A,FALSE,"Earn'gs &amp; Val'n";#N/A,#N/A,FALSE,"Interim"}</definedName>
    <definedName name="RegiãoDoTítuloDaColuna1..H3.1" localSheetId="8">#REF!</definedName>
    <definedName name="RegiãoDoTítuloDaColuna1..H3.1" localSheetId="7">#REF!</definedName>
    <definedName name="RegiãoDoTítuloDaColuna1..H3.1">#REF!</definedName>
    <definedName name="RegiãoDoTítuloDaColuna1..K4.1" localSheetId="8">#REF!</definedName>
    <definedName name="RegiãoDoTítuloDaColuna1..K4.1" localSheetId="7">#REF!</definedName>
    <definedName name="RegiãoDoTítuloDaColuna1..K4.1">#REF!</definedName>
    <definedName name="RESULTADO">[37]PASC_2000!$D$99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"$G$84"</definedName>
    <definedName name="RiskSelectedNameCell1" hidden="1">"$BA$35"</definedName>
    <definedName name="RiskSelectedNameCell2" hidden="1">"$BD$6"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 localSheetId="8">#REF!</definedName>
    <definedName name="roic" localSheetId="7">#REF!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[38]Lead!$F$599</definedName>
    <definedName name="S_CY_End_Data">[16]Lead!$K$1:$K$12</definedName>
    <definedName name="S_PY_End_Data">[16]Lead!$M$1:$M$12</definedName>
    <definedName name="S_RJE_Tot_Data">[16]Lead!$J$1:$J$12</definedName>
    <definedName name="SALDO_ATUAL" localSheetId="8">#REF!</definedName>
    <definedName name="SALDO_ATUAL" localSheetId="7">#REF!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 localSheetId="8">#REF!</definedName>
    <definedName name="SemanasatéoEvento" localSheetId="7">#REF!</definedName>
    <definedName name="SemanasatéoEvento">#REF!</definedName>
    <definedName name="semnome" localSheetId="6">#REF!</definedName>
    <definedName name="semnome" localSheetId="5">#REF!</definedName>
    <definedName name="semnome">#REF!</definedName>
    <definedName name="semnome___0" localSheetId="6">#REF!</definedName>
    <definedName name="semnome___0" localSheetId="5">#REF!</definedName>
    <definedName name="semnome___0">#REF!</definedName>
    <definedName name="sencount" hidden="1">1</definedName>
    <definedName name="Set">" "</definedName>
    <definedName name="SG_A" localSheetId="8">#REF!</definedName>
    <definedName name="SG_A" localSheetId="7">#REF!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 localSheetId="8">#REF!</definedName>
    <definedName name="STOCKOP" localSheetId="7">#REF!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[28]!Tabela322[#Data]</definedName>
    <definedName name="TabelReeks">#REF!</definedName>
    <definedName name="Table1Header">'[32]Outros Itens Essenciais'!$B$6</definedName>
    <definedName name="Table2Header">'[32]Outros Itens Essenciais'!$B$17</definedName>
    <definedName name="Table3Header">'[32]Outros Itens Essenciais'!$B$25</definedName>
    <definedName name="TaxaDeQuilometragem" localSheetId="8">#REF!</definedName>
    <definedName name="TaxaDeQuilometragem" localSheetId="7">#REF!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[29]Title!$C$4</definedName>
    <definedName name="titles">#REF!</definedName>
    <definedName name="título_da_planilha">'[39]DESPESAS PLANEJADAS'!$J$2</definedName>
    <definedName name="Título_de_Falta_do_Funcionário" localSheetId="8">#REF!</definedName>
    <definedName name="Título_de_Falta_do_Funcionário" localSheetId="7">#REF!</definedName>
    <definedName name="Título_de_Falta_do_Funcionário">#REF!</definedName>
    <definedName name="Título1" localSheetId="8">#REF!</definedName>
    <definedName name="Título1" localSheetId="7">#REF!</definedName>
    <definedName name="Título1">#REF!</definedName>
    <definedName name="Título10">[40]!Outubro[[#Headers],[Nome do Funcionário]]</definedName>
    <definedName name="Título11">[40]!Novembro[[#Headers],[Nome do Funcionário]]</definedName>
    <definedName name="Título12">[40]!Dezembro[[#Headers],[Nome do Funcionário]]</definedName>
    <definedName name="Título2">[40]!Fevereiro[[#Headers],[Nome do Funcionário]]</definedName>
    <definedName name="Título3">[40]!Março[[#Headers],[Nome do Funcionário]]</definedName>
    <definedName name="Título4">[40]!Abril[[#Headers],[Nome do Funcionário]]</definedName>
    <definedName name="Título5">[40]!Maio[[#Headers],[Nome do Funcionário]]</definedName>
    <definedName name="Título6">[40]!Junho[[#Headers],[Nome do Funcionário]]</definedName>
    <definedName name="Título7">[40]!Julho[[#Headers],[Nome do Funcionário]]</definedName>
    <definedName name="Título8">[40]!Agosto[[#Headers],[Nome do Funcionário]]</definedName>
    <definedName name="Título9">[40]!Setembro[[#Headers],[Nome do Funcionário]]</definedName>
    <definedName name="TítuloColuna1" localSheetId="8">#REF!</definedName>
    <definedName name="TítuloColuna1" localSheetId="7">#REF!</definedName>
    <definedName name="TítuloColuna1">#REF!</definedName>
    <definedName name="TítuloColuna13">[40]!NomeDoFuncionário[[#Headers],[Nomes dos Funcionários]]</definedName>
    <definedName name="TítuloDaColuna1" localSheetId="8">#REF!</definedName>
    <definedName name="TítuloDaColuna1" localSheetId="7">#REF!</definedName>
    <definedName name="TítuloDaColuna1">#REF!</definedName>
    <definedName name="TítuloDaColuna2">[35]!Pessoas[[#Headers],[NOME]]</definedName>
    <definedName name="_xlnm.Print_Titles" localSheetId="8">'Resultado 2019'!$1:$9</definedName>
    <definedName name="_xlnm.Print_Titles" localSheetId="7">'Resultado 2020'!$1:$9</definedName>
    <definedName name="TotalDoReembolso" localSheetId="8">#REF!</definedName>
    <definedName name="TotalDoReembolso" localSheetId="7">#REF!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'[41]Premissas de WK'!#REF!</definedName>
    <definedName name="Valuation_2022">'[41]Premissas de WK'!#REF!</definedName>
    <definedName name="VALUE">#REF!</definedName>
    <definedName name="VAT" localSheetId="6">[30]assumptions!$C$5</definedName>
    <definedName name="VAT" localSheetId="5">[30]assumptions!$C$5</definedName>
    <definedName name="VAT">[31]assumptions!$C$5</definedName>
    <definedName name="Vendas_Líquidas" localSheetId="8">'[27]RESULTADO DO MÊS'!#REF!</definedName>
    <definedName name="Vendas_Líquidas" localSheetId="7">'[27]RESULTADO DO MÊS'!#REF!</definedName>
    <definedName name="Vendas_Líquidas">'[27]RESULTADO DO MÊS'!#REF!</definedName>
    <definedName name="VERSION" localSheetId="8">#REF!</definedName>
    <definedName name="VERSION" localSheetId="7">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localSheetId="8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localSheetId="7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localSheetId="8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localSheetId="7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localSheetId="8" hidden="1">{"Valuation",#N/A,TRUE,"Valuation Summary";"Financial Statements",#N/A,TRUE,"Results";"Results",#N/A,TRUE,"Results";"Ratios",#N/A,TRUE,"Results"}</definedName>
    <definedName name="wrn.Print._.Results._.A4." localSheetId="7" hidden="1">{"Valuation",#N/A,TRUE,"Valuation Summary";"Financial Statements",#N/A,TRUE,"Results";"Results",#N/A,TRUE,"Results";"Ratios",#N/A,TRUE,"Results"}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localSheetId="8" hidden="1">{"Valuation Letter",#N/A,TRUE,"Valuation Summary";"Financial Statements Letter",#N/A,TRUE,"Results";"Results Letter",#N/A,TRUE,"Results";"Ratios Letter",#N/A,TRUE,"Results"}</definedName>
    <definedName name="wrn.Print._.Results._.Letter." localSheetId="7" hidden="1">{"Valuation Letter",#N/A,TRUE,"Valuation Summary";"Financial Statements Letter",#N/A,TRUE,"Results";"Results Letter",#N/A,TRUE,"Results";"Ratios Letter",#N/A,TRUE,"Results"}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[42]DOAR!#REF!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'[43]Tickmarks '!$G$1:$G$65536</definedName>
    <definedName name="XREF_COLUMN_19" hidden="1">#REF!</definedName>
    <definedName name="XREF_COLUMN_2" hidden="1">#REF!</definedName>
    <definedName name="XREF_COLUMN_20" hidden="1">'[44]Mapa de Resultado'!#REF!</definedName>
    <definedName name="XREF_COLUMN_21" hidden="1">'[44]Mapa de Resultado'!#REF!</definedName>
    <definedName name="XREF_COLUMN_3" hidden="1">#REF!</definedName>
    <definedName name="XREF_COLUMN_4" hidden="1">#REF!</definedName>
    <definedName name="XREF_COLUMN_5" hidden="1">[45]RES!#REF!</definedName>
    <definedName name="XREF_COLUMN_6" hidden="1">[45]RES!#REF!</definedName>
    <definedName name="XREF_COLUMN_7" hidden="1">[45]BAL!#REF!</definedName>
    <definedName name="XREF_COLUMN_8" hidden="1">[45]BAL!#REF!</definedName>
    <definedName name="XREF_COLUMN_9" hidden="1">[45]BAL!#REF!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'[44]Mapa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[46]BP!#REF!</definedName>
    <definedName name="XRefCopy16Row" hidden="1">#REF!</definedName>
    <definedName name="XRefCopy17" hidden="1">#REF!</definedName>
    <definedName name="XRefCopy17Row" hidden="1">#REF!</definedName>
    <definedName name="XRefCopy18" hidden="1">'[44]Mapa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[45]RES!#REF!</definedName>
    <definedName name="XRefCopy20Row" hidden="1">#REF!</definedName>
    <definedName name="XRefCopy21" hidden="1">[45]RES!#REF!</definedName>
    <definedName name="XRefCopy21Row" hidden="1">#REF!</definedName>
    <definedName name="XRefCopy22" hidden="1">[45]RES!#REF!</definedName>
    <definedName name="XRefCopy22Row" hidden="1">#REF!</definedName>
    <definedName name="XRefCopy23" hidden="1">[45]RES!#REF!</definedName>
    <definedName name="XRefCopy23Row" hidden="1">#REF!</definedName>
    <definedName name="XRefCopy24" hidden="1">[45]RES!#REF!</definedName>
    <definedName name="XRefCopy24Row" hidden="1">#REF!</definedName>
    <definedName name="XRefCopy25" hidden="1">[45]BAL!#REF!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[45]BAL!#REF!</definedName>
    <definedName name="XRefCopy30Row" hidden="1">#REF!</definedName>
    <definedName name="XRefCopy31Row" hidden="1">#REF!</definedName>
    <definedName name="XRefCopy32" hidden="1">[45]BAL!#REF!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[45]BAL!#REF!</definedName>
    <definedName name="XRefCopy35Row" hidden="1">#REF!</definedName>
    <definedName name="XRefCopy36" hidden="1">[45]BAL!#REF!</definedName>
    <definedName name="XRefCopy37" hidden="1">[45]BAL!#REF!</definedName>
    <definedName name="XRefCopy37Row" hidden="1">#REF!</definedName>
    <definedName name="XRefCopy38" hidden="1">[45]BAL!#REF!</definedName>
    <definedName name="XRefCopy38Row" hidden="1">#REF!</definedName>
    <definedName name="XRefCopy3Row" hidden="1">[47]XREF!#REF!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[44]XREF!#REF!</definedName>
    <definedName name="XRefCopy5Row" hidden="1">#REF!</definedName>
    <definedName name="XRefCopy6" hidden="1">#REF!</definedName>
    <definedName name="XRefCopy61" hidden="1">'[44]Mapa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[48]Lead!#REF!</definedName>
    <definedName name="XRefCopy80Row" hidden="1">#REF!</definedName>
    <definedName name="XRefCopy81" hidden="1">'[44]Mapa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'[49]Mapa Imobilizado'!#REF!</definedName>
    <definedName name="XRefCopy9Row" hidden="1">#REF!</definedName>
    <definedName name="XRefCopyRangeCount" hidden="1">2</definedName>
    <definedName name="XRefPaste1" hidden="1">[42]DOAR!#REF!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'[44]Mapa de Resultado'!#REF!</definedName>
    <definedName name="XRefPaste117Row" hidden="1">#REF!</definedName>
    <definedName name="XRefPaste118" hidden="1">'[44]Mapa de Resultado'!#REF!</definedName>
    <definedName name="XRefPaste118Row" hidden="1">#REF!</definedName>
    <definedName name="XRefPaste119" hidden="1">'[44]Mapa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'[44]Mapa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'[44]Mapa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[46]BP!#REF!</definedName>
    <definedName name="XRefPaste20Row" hidden="1">#REF!</definedName>
    <definedName name="XRefPaste21" hidden="1">[46]BP!#REF!</definedName>
    <definedName name="XRefPaste21Row" hidden="1">#REF!</definedName>
    <definedName name="XRefPaste22Row" hidden="1">#REF!</definedName>
    <definedName name="XRefPaste23" hidden="1">[46]BP!#REF!</definedName>
    <definedName name="XRefPaste23Row" hidden="1">#REF!</definedName>
    <definedName name="XRefPaste24" hidden="1">[46]BP!#REF!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[42]DOAR!#REF!</definedName>
    <definedName name="XRefPaste30" hidden="1">[46]BP!#REF!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[45]BAL!#REF!</definedName>
    <definedName name="XRefPaste36Row" hidden="1">#REF!</definedName>
    <definedName name="XRefPaste37" hidden="1">'[44]Mapa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'[44]Deposito Judicial'!#REF!</definedName>
    <definedName name="XRefPaste44Row" hidden="1">[44]XREF!#REF!</definedName>
    <definedName name="XRefPaste45" hidden="1">#REF!</definedName>
    <definedName name="XRefPaste45Row" hidden="1">[44]XREF!#REF!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 localSheetId="8">#REF!</definedName>
    <definedName name="YEAR" localSheetId="7">#REF!</definedName>
    <definedName name="YEAR">#REF!</definedName>
    <definedName name="YEAR2">[4]Inputs!$D$18</definedName>
    <definedName name="za">#REF!</definedName>
    <definedName name="ל">'[50]5.6.07'!$C$13</definedName>
    <definedName name="לל">'[51]5.6.07'!$C$8</definedName>
    <definedName name="שעח">'[52]נתונים לשינוי'!$G$7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29" l="1"/>
  <c r="G72" i="29"/>
  <c r="I65" i="29"/>
  <c r="G65" i="29"/>
  <c r="I56" i="29"/>
  <c r="I76" i="29" s="1"/>
  <c r="I82" i="29" s="1"/>
  <c r="G56" i="29"/>
  <c r="G76" i="29" s="1"/>
  <c r="G82" i="29" s="1"/>
  <c r="E72" i="29"/>
  <c r="C72" i="29"/>
  <c r="E65" i="29"/>
  <c r="E76" i="29" s="1"/>
  <c r="E82" i="29" s="1"/>
  <c r="C65" i="29"/>
  <c r="C76" i="29" s="1"/>
  <c r="C82" i="29" s="1"/>
  <c r="E56" i="29"/>
  <c r="C56" i="29"/>
  <c r="I89" i="28"/>
  <c r="G89" i="28"/>
  <c r="I77" i="28"/>
  <c r="I79" i="28" s="1"/>
  <c r="G77" i="28"/>
  <c r="G79" i="28" s="1"/>
  <c r="G91" i="28" s="1"/>
  <c r="I65" i="28"/>
  <c r="G65" i="28"/>
  <c r="I44" i="28"/>
  <c r="I42" i="28"/>
  <c r="G42" i="28"/>
  <c r="G44" i="28" s="1"/>
  <c r="I27" i="28"/>
  <c r="G27" i="28"/>
  <c r="I22" i="28"/>
  <c r="G22" i="28"/>
  <c r="E89" i="28"/>
  <c r="C89" i="28"/>
  <c r="E77" i="28"/>
  <c r="C77" i="28"/>
  <c r="E65" i="28"/>
  <c r="C65" i="28"/>
  <c r="E42" i="28"/>
  <c r="C42" i="28"/>
  <c r="E27" i="28"/>
  <c r="C27" i="28"/>
  <c r="E22" i="28"/>
  <c r="C22" i="28"/>
  <c r="I91" i="28" l="1"/>
  <c r="C91" i="28"/>
  <c r="E79" i="28"/>
  <c r="E91" i="28" s="1"/>
  <c r="C79" i="28"/>
  <c r="E44" i="28"/>
  <c r="C44" i="28"/>
  <c r="T49" i="27"/>
  <c r="T51" i="27" s="1"/>
  <c r="R49" i="27"/>
  <c r="P49" i="27"/>
  <c r="M49" i="27"/>
  <c r="K49" i="27"/>
  <c r="J49" i="27"/>
  <c r="I49" i="27"/>
  <c r="H49" i="27"/>
  <c r="H51" i="27" s="1"/>
  <c r="G49" i="27"/>
  <c r="F49" i="27"/>
  <c r="D49" i="27"/>
  <c r="V47" i="27"/>
  <c r="N47" i="27"/>
  <c r="N49" i="27" s="1"/>
  <c r="L47" i="27"/>
  <c r="L49" i="27" s="1"/>
  <c r="V41" i="27"/>
  <c r="N41" i="27"/>
  <c r="L41" i="27"/>
  <c r="V40" i="27"/>
  <c r="N40" i="27"/>
  <c r="L40" i="27"/>
  <c r="V35" i="27"/>
  <c r="N35" i="27"/>
  <c r="L35" i="27"/>
  <c r="V34" i="27"/>
  <c r="N34" i="27"/>
  <c r="L34" i="27"/>
  <c r="I32" i="27"/>
  <c r="H32" i="27"/>
  <c r="H37" i="27" s="1"/>
  <c r="H43" i="27" s="1"/>
  <c r="T30" i="27"/>
  <c r="T32" i="27" s="1"/>
  <c r="T37" i="27" s="1"/>
  <c r="T43" i="27" s="1"/>
  <c r="S30" i="27"/>
  <c r="R30" i="27"/>
  <c r="R32" i="27" s="1"/>
  <c r="R37" i="27" s="1"/>
  <c r="R43" i="27" s="1"/>
  <c r="R51" i="27" s="1"/>
  <c r="Q30" i="27"/>
  <c r="P30" i="27"/>
  <c r="P32" i="27" s="1"/>
  <c r="J30" i="27"/>
  <c r="I30" i="27"/>
  <c r="H30" i="27"/>
  <c r="G30" i="27"/>
  <c r="G32" i="27" s="1"/>
  <c r="F30" i="27"/>
  <c r="D30" i="27"/>
  <c r="D32" i="27" s="1"/>
  <c r="V28" i="27"/>
  <c r="N28" i="27"/>
  <c r="L28" i="27"/>
  <c r="V27" i="27"/>
  <c r="N27" i="27"/>
  <c r="L27" i="27"/>
  <c r="V26" i="27"/>
  <c r="N26" i="27"/>
  <c r="L26" i="27"/>
  <c r="V25" i="27"/>
  <c r="N25" i="27"/>
  <c r="L25" i="27"/>
  <c r="S21" i="27"/>
  <c r="Q21" i="27"/>
  <c r="H21" i="27"/>
  <c r="G21" i="27"/>
  <c r="E21" i="27"/>
  <c r="V19" i="27"/>
  <c r="N19" i="27"/>
  <c r="L19" i="27"/>
  <c r="T17" i="27"/>
  <c r="T21" i="27" s="1"/>
  <c r="H17" i="27"/>
  <c r="F17" i="27"/>
  <c r="F21" i="27" s="1"/>
  <c r="D17" i="27"/>
  <c r="D21" i="27" s="1"/>
  <c r="V15" i="27"/>
  <c r="N15" i="27"/>
  <c r="L15" i="27"/>
  <c r="T13" i="27"/>
  <c r="R13" i="27"/>
  <c r="R17" i="27" s="1"/>
  <c r="R21" i="27" s="1"/>
  <c r="P13" i="27"/>
  <c r="P17" i="27" s="1"/>
  <c r="P21" i="27" s="1"/>
  <c r="V21" i="27" s="1"/>
  <c r="N13" i="27"/>
  <c r="N17" i="27" s="1"/>
  <c r="L13" i="27"/>
  <c r="L17" i="27" s="1"/>
  <c r="J13" i="27"/>
  <c r="J17" i="27" s="1"/>
  <c r="J21" i="27" s="1"/>
  <c r="J32" i="27" s="1"/>
  <c r="J37" i="27" s="1"/>
  <c r="J43" i="27" s="1"/>
  <c r="H13" i="27"/>
  <c r="F13" i="27"/>
  <c r="D13" i="27"/>
  <c r="L32" i="27" l="1"/>
  <c r="D37" i="27"/>
  <c r="F32" i="27"/>
  <c r="F37" i="27" s="1"/>
  <c r="F43" i="27" s="1"/>
  <c r="F51" i="27" s="1"/>
  <c r="P37" i="27"/>
  <c r="V32" i="27"/>
  <c r="N21" i="27"/>
  <c r="L21" i="27"/>
  <c r="J51" i="27"/>
  <c r="V49" i="27"/>
  <c r="V13" i="27"/>
  <c r="V17" i="27" s="1"/>
  <c r="V30" i="27"/>
  <c r="L30" i="27"/>
  <c r="N30" i="27"/>
  <c r="V37" i="27" l="1"/>
  <c r="P43" i="27"/>
  <c r="D43" i="27"/>
  <c r="N37" i="27"/>
  <c r="L37" i="27"/>
  <c r="N32" i="27"/>
  <c r="V43" i="27" l="1"/>
  <c r="P51" i="27"/>
  <c r="V51" i="27" s="1"/>
  <c r="D51" i="27"/>
  <c r="N43" i="27"/>
  <c r="L43" i="27"/>
  <c r="N51" i="27" l="1"/>
  <c r="L51" i="27"/>
  <c r="H16" i="23" l="1"/>
  <c r="F16" i="23"/>
  <c r="Q16" i="23" l="1"/>
  <c r="I16" i="23"/>
  <c r="E16" i="23" l="1"/>
  <c r="G16" i="23"/>
  <c r="S16" i="23"/>
  <c r="T72" i="9" l="1"/>
  <c r="Q70" i="9"/>
  <c r="K70" i="9"/>
  <c r="T70" i="9" s="1"/>
  <c r="Q69" i="9"/>
  <c r="K69" i="9"/>
  <c r="Q68" i="9"/>
  <c r="K68" i="9"/>
  <c r="T68" i="9" s="1"/>
  <c r="Q67" i="9"/>
  <c r="Q66" i="9"/>
  <c r="T66" i="9" s="1"/>
  <c r="K66" i="9"/>
  <c r="Q64" i="9"/>
  <c r="K64" i="9"/>
  <c r="Q62" i="9"/>
  <c r="T62" i="9" s="1"/>
  <c r="K62" i="9"/>
  <c r="Q61" i="9"/>
  <c r="K61" i="9"/>
  <c r="T61" i="9" s="1"/>
  <c r="Q60" i="9"/>
  <c r="K60" i="9"/>
  <c r="Q59" i="9"/>
  <c r="T59" i="9" s="1"/>
  <c r="K59" i="9"/>
  <c r="Q57" i="9"/>
  <c r="K57" i="9"/>
  <c r="T57" i="9" s="1"/>
  <c r="Q56" i="9"/>
  <c r="K56" i="9"/>
  <c r="Q55" i="9"/>
  <c r="Q54" i="9"/>
  <c r="K54" i="9"/>
  <c r="Q52" i="9"/>
  <c r="K52" i="9"/>
  <c r="T52" i="9" s="1"/>
  <c r="K51" i="9"/>
  <c r="Q50" i="9"/>
  <c r="K50" i="9"/>
  <c r="Q49" i="9"/>
  <c r="K49" i="9"/>
  <c r="T49" i="9" s="1"/>
  <c r="Q48" i="9"/>
  <c r="K48" i="9"/>
  <c r="Q46" i="9"/>
  <c r="K46" i="9"/>
  <c r="T46" i="9" s="1"/>
  <c r="Q44" i="9"/>
  <c r="K44" i="9"/>
  <c r="Q42" i="9"/>
  <c r="K42" i="9"/>
  <c r="Q41" i="9"/>
  <c r="K41" i="9"/>
  <c r="Q40" i="9"/>
  <c r="K39" i="9"/>
  <c r="R39" i="9" s="1"/>
  <c r="Q38" i="9"/>
  <c r="S38" i="9" s="1"/>
  <c r="K38" i="9"/>
  <c r="R34" i="9"/>
  <c r="Q34" i="9"/>
  <c r="K34" i="9"/>
  <c r="K30" i="9"/>
  <c r="Q29" i="9"/>
  <c r="T29" i="9" s="1"/>
  <c r="K29" i="9"/>
  <c r="Q28" i="9"/>
  <c r="Q27" i="9"/>
  <c r="K27" i="9"/>
  <c r="T27" i="9" s="1"/>
  <c r="Q26" i="9"/>
  <c r="K26" i="9"/>
  <c r="T26" i="9" s="1"/>
  <c r="K25" i="9"/>
  <c r="Q24" i="9"/>
  <c r="Q22" i="9"/>
  <c r="K22" i="9"/>
  <c r="T22" i="9" s="1"/>
  <c r="Q21" i="9"/>
  <c r="T21" i="9" s="1"/>
  <c r="K21" i="9"/>
  <c r="Q20" i="9"/>
  <c r="K20" i="9"/>
  <c r="T20" i="9" s="1"/>
  <c r="J19" i="9"/>
  <c r="F19" i="9"/>
  <c r="Q18" i="9"/>
  <c r="K18" i="9"/>
  <c r="T18" i="9" s="1"/>
  <c r="Q17" i="9"/>
  <c r="E19" i="9"/>
  <c r="K17" i="9"/>
  <c r="Q16" i="9"/>
  <c r="K16" i="9"/>
  <c r="T16" i="9" s="1"/>
  <c r="S15" i="9"/>
  <c r="S19" i="9" s="1"/>
  <c r="R15" i="9"/>
  <c r="R19" i="9" s="1"/>
  <c r="H19" i="9"/>
  <c r="G19" i="9"/>
  <c r="D19" i="9"/>
  <c r="Q14" i="9"/>
  <c r="K14" i="9"/>
  <c r="T14" i="9" s="1"/>
  <c r="Q13" i="9"/>
  <c r="K13" i="9"/>
  <c r="T13" i="9" s="1"/>
  <c r="P15" i="9"/>
  <c r="P19" i="9" s="1"/>
  <c r="Q12" i="9"/>
  <c r="K12" i="9"/>
  <c r="Q11" i="9"/>
  <c r="K11" i="9"/>
  <c r="T11" i="9" s="1"/>
  <c r="O15" i="9"/>
  <c r="O19" i="9" s="1"/>
  <c r="N15" i="9"/>
  <c r="N19" i="9" s="1"/>
  <c r="Q10" i="9"/>
  <c r="K10" i="9"/>
  <c r="T4" i="9"/>
  <c r="C37" i="9"/>
  <c r="C35" i="9"/>
  <c r="T64" i="9" l="1"/>
  <c r="T17" i="9"/>
  <c r="T44" i="9"/>
  <c r="T48" i="9"/>
  <c r="T60" i="9"/>
  <c r="T54" i="9"/>
  <c r="R42" i="9"/>
  <c r="T42" i="9"/>
  <c r="S42" i="9"/>
  <c r="T10" i="9"/>
  <c r="T12" i="9"/>
  <c r="T56" i="9"/>
  <c r="L15" i="9"/>
  <c r="K55" i="9"/>
  <c r="T55" i="9" s="1"/>
  <c r="Q37" i="9"/>
  <c r="I19" i="9"/>
  <c r="M15" i="9"/>
  <c r="M19" i="9" s="1"/>
  <c r="K23" i="9"/>
  <c r="Q23" i="9"/>
  <c r="Q25" i="9"/>
  <c r="T25" i="9" s="1"/>
  <c r="Q30" i="9"/>
  <c r="T30" i="9" s="1"/>
  <c r="K35" i="9"/>
  <c r="Q39" i="9"/>
  <c r="T50" i="9"/>
  <c r="Q51" i="9"/>
  <c r="T51" i="9" s="1"/>
  <c r="T69" i="9"/>
  <c r="C32" i="9"/>
  <c r="C36" i="9"/>
  <c r="K24" i="9"/>
  <c r="T24" i="9" s="1"/>
  <c r="C31" i="9"/>
  <c r="S34" i="9"/>
  <c r="T34" i="9" s="1"/>
  <c r="K40" i="9"/>
  <c r="Q43" i="9"/>
  <c r="K67" i="9"/>
  <c r="T67" i="9" s="1"/>
  <c r="K15" i="9"/>
  <c r="K28" i="9"/>
  <c r="T28" i="9" s="1"/>
  <c r="C33" i="9"/>
  <c r="Q35" i="9"/>
  <c r="T39" i="9"/>
  <c r="S39" i="9"/>
  <c r="S41" i="9"/>
  <c r="R41" i="9"/>
  <c r="T41" i="9" s="1"/>
  <c r="K43" i="9"/>
  <c r="T43" i="9" s="1"/>
  <c r="C16" i="23" l="1"/>
  <c r="T23" i="9"/>
  <c r="S40" i="9"/>
  <c r="R40" i="9"/>
  <c r="T40" i="9" s="1"/>
  <c r="Q36" i="9"/>
  <c r="L19" i="9"/>
  <c r="Q15" i="9"/>
  <c r="M65" i="9"/>
  <c r="M71" i="9" s="1"/>
  <c r="S35" i="9"/>
  <c r="R35" i="9"/>
  <c r="K37" i="9"/>
  <c r="T15" i="9"/>
  <c r="I65" i="9"/>
  <c r="I71" i="9" s="1"/>
  <c r="K33" i="9"/>
  <c r="K19" i="9"/>
  <c r="K16" i="23" l="1"/>
  <c r="M16" i="23"/>
  <c r="O16" i="23"/>
  <c r="T35" i="9"/>
  <c r="F45" i="9"/>
  <c r="F47" i="9" s="1"/>
  <c r="F53" i="9" s="1"/>
  <c r="F58" i="9" s="1"/>
  <c r="F63" i="9" s="1"/>
  <c r="F65" i="9"/>
  <c r="F71" i="9" s="1"/>
  <c r="K31" i="9"/>
  <c r="D65" i="9"/>
  <c r="D45" i="9"/>
  <c r="K32" i="9"/>
  <c r="G65" i="9"/>
  <c r="G71" i="9" s="1"/>
  <c r="G45" i="9"/>
  <c r="G47" i="9" s="1"/>
  <c r="G53" i="9" s="1"/>
  <c r="G58" i="9" s="1"/>
  <c r="G63" i="9" s="1"/>
  <c r="E45" i="9"/>
  <c r="E47" i="9" s="1"/>
  <c r="E53" i="9" s="1"/>
  <c r="E58" i="9" s="1"/>
  <c r="E63" i="9" s="1"/>
  <c r="E65" i="9"/>
  <c r="E71" i="9" s="1"/>
  <c r="Q33" i="9"/>
  <c r="H65" i="9"/>
  <c r="H71" i="9" s="1"/>
  <c r="H45" i="9"/>
  <c r="H47" i="9" s="1"/>
  <c r="H53" i="9" s="1"/>
  <c r="H58" i="9" s="1"/>
  <c r="H63" i="9" s="1"/>
  <c r="I45" i="9"/>
  <c r="I47" i="9" s="1"/>
  <c r="I53" i="9" s="1"/>
  <c r="I58" i="9" s="1"/>
  <c r="I63" i="9" s="1"/>
  <c r="N65" i="9"/>
  <c r="N71" i="9" s="1"/>
  <c r="N45" i="9"/>
  <c r="N47" i="9" s="1"/>
  <c r="N53" i="9" s="1"/>
  <c r="N58" i="9" s="1"/>
  <c r="N63" i="9" s="1"/>
  <c r="Q19" i="9"/>
  <c r="T19" i="9" s="1"/>
  <c r="L65" i="9"/>
  <c r="K36" i="9"/>
  <c r="R33" i="9"/>
  <c r="S33" i="9"/>
  <c r="P65" i="9"/>
  <c r="P71" i="9" s="1"/>
  <c r="P45" i="9"/>
  <c r="P47" i="9" s="1"/>
  <c r="P53" i="9" s="1"/>
  <c r="P58" i="9" s="1"/>
  <c r="P63" i="9" s="1"/>
  <c r="J65" i="9"/>
  <c r="J71" i="9" s="1"/>
  <c r="J45" i="9"/>
  <c r="J47" i="9" s="1"/>
  <c r="J53" i="9" s="1"/>
  <c r="J58" i="9" s="1"/>
  <c r="J63" i="9" s="1"/>
  <c r="O65" i="9"/>
  <c r="O71" i="9" s="1"/>
  <c r="O45" i="9"/>
  <c r="O47" i="9" s="1"/>
  <c r="O53" i="9" s="1"/>
  <c r="O58" i="9" s="1"/>
  <c r="O63" i="9" s="1"/>
  <c r="Q31" i="9"/>
  <c r="L45" i="9"/>
  <c r="M45" i="9"/>
  <c r="M47" i="9" s="1"/>
  <c r="M53" i="9" s="1"/>
  <c r="M58" i="9" s="1"/>
  <c r="M63" i="9" s="1"/>
  <c r="S37" i="9"/>
  <c r="T37" i="9" s="1"/>
  <c r="R37" i="9"/>
  <c r="Q32" i="9"/>
  <c r="U16" i="23" l="1"/>
  <c r="T33" i="9"/>
  <c r="Q45" i="9"/>
  <c r="L47" i="9"/>
  <c r="D71" i="9"/>
  <c r="K71" i="9" s="1"/>
  <c r="K65" i="9"/>
  <c r="Q65" i="9"/>
  <c r="L71" i="9"/>
  <c r="Q71" i="9" s="1"/>
  <c r="R31" i="9"/>
  <c r="S31" i="9"/>
  <c r="S32" i="9"/>
  <c r="R32" i="9"/>
  <c r="T32" i="9" s="1"/>
  <c r="T36" i="9"/>
  <c r="S36" i="9"/>
  <c r="R36" i="9"/>
  <c r="K45" i="9"/>
  <c r="D47" i="9"/>
  <c r="K47" i="9" l="1"/>
  <c r="D53" i="9"/>
  <c r="S45" i="9"/>
  <c r="S47" i="9" s="1"/>
  <c r="S53" i="9" s="1"/>
  <c r="S58" i="9" s="1"/>
  <c r="S63" i="9" s="1"/>
  <c r="S65" i="9"/>
  <c r="S71" i="9" s="1"/>
  <c r="T31" i="9"/>
  <c r="Q47" i="9"/>
  <c r="L53" i="9"/>
  <c r="K53" i="9" l="1"/>
  <c r="D58" i="9"/>
  <c r="L58" i="9"/>
  <c r="Q53" i="9"/>
  <c r="L63" i="9" l="1"/>
  <c r="Q58" i="9"/>
  <c r="D63" i="9"/>
  <c r="K58" i="9"/>
  <c r="K63" i="9" l="1"/>
  <c r="Q63" i="9"/>
  <c r="R38" i="9" l="1"/>
  <c r="T38" i="9" l="1"/>
  <c r="R45" i="9"/>
  <c r="R65" i="9"/>
  <c r="R71" i="9" l="1"/>
  <c r="T71" i="9" s="1"/>
  <c r="T65" i="9"/>
  <c r="R47" i="9"/>
  <c r="T45" i="9"/>
  <c r="R53" i="9" l="1"/>
  <c r="T47" i="9"/>
  <c r="R58" i="9" l="1"/>
  <c r="T53" i="9"/>
  <c r="R63" i="9" l="1"/>
  <c r="T63" i="9" s="1"/>
  <c r="T1" i="9" s="1"/>
  <c r="T58" i="9"/>
  <c r="S71" i="8" l="1"/>
  <c r="P69" i="8"/>
  <c r="J69" i="8"/>
  <c r="S69" i="8" s="1"/>
  <c r="P68" i="8"/>
  <c r="J68" i="8"/>
  <c r="P67" i="8"/>
  <c r="J67" i="8"/>
  <c r="P66" i="8"/>
  <c r="J66" i="8"/>
  <c r="P65" i="8"/>
  <c r="J65" i="8"/>
  <c r="S65" i="8" s="1"/>
  <c r="P63" i="8"/>
  <c r="J63" i="8"/>
  <c r="P61" i="8"/>
  <c r="J61" i="8"/>
  <c r="S61" i="8" s="1"/>
  <c r="P60" i="8"/>
  <c r="J60" i="8"/>
  <c r="P59" i="8"/>
  <c r="J59" i="8"/>
  <c r="S58" i="8"/>
  <c r="P58" i="8"/>
  <c r="J58" i="8"/>
  <c r="S56" i="8"/>
  <c r="P56" i="8"/>
  <c r="J56" i="8"/>
  <c r="P55" i="8"/>
  <c r="J55" i="8"/>
  <c r="J54" i="8"/>
  <c r="P53" i="8"/>
  <c r="J53" i="8"/>
  <c r="S53" i="8" s="1"/>
  <c r="P51" i="8"/>
  <c r="J51" i="8"/>
  <c r="J50" i="8"/>
  <c r="P49" i="8"/>
  <c r="J49" i="8"/>
  <c r="S48" i="8"/>
  <c r="P48" i="8"/>
  <c r="J48" i="8"/>
  <c r="P47" i="8"/>
  <c r="S47" i="8" s="1"/>
  <c r="J47" i="8"/>
  <c r="P45" i="8"/>
  <c r="J45" i="8"/>
  <c r="P43" i="8"/>
  <c r="J43" i="8"/>
  <c r="P42" i="8"/>
  <c r="J42" i="8"/>
  <c r="S42" i="8" s="1"/>
  <c r="J41" i="8"/>
  <c r="J40" i="8"/>
  <c r="P39" i="8"/>
  <c r="J39" i="8"/>
  <c r="J38" i="8"/>
  <c r="P37" i="8"/>
  <c r="R37" i="8" s="1"/>
  <c r="J37" i="8"/>
  <c r="C35" i="8"/>
  <c r="P30" i="8"/>
  <c r="J30" i="8"/>
  <c r="P29" i="8"/>
  <c r="J28" i="8"/>
  <c r="P27" i="8"/>
  <c r="J27" i="8"/>
  <c r="J26" i="8"/>
  <c r="P25" i="8"/>
  <c r="J24" i="8"/>
  <c r="P22" i="8"/>
  <c r="J22" i="8"/>
  <c r="S22" i="8" s="1"/>
  <c r="P21" i="8"/>
  <c r="S21" i="8" s="1"/>
  <c r="J21" i="8"/>
  <c r="P20" i="8"/>
  <c r="J20" i="8"/>
  <c r="S20" i="8" s="1"/>
  <c r="I19" i="8"/>
  <c r="E19" i="8"/>
  <c r="D19" i="8"/>
  <c r="P18" i="8"/>
  <c r="J18" i="8"/>
  <c r="P17" i="8"/>
  <c r="S16" i="8"/>
  <c r="P16" i="8"/>
  <c r="J16" i="8"/>
  <c r="R15" i="8"/>
  <c r="R19" i="8" s="1"/>
  <c r="Q15" i="8"/>
  <c r="Q19" i="8" s="1"/>
  <c r="H19" i="8"/>
  <c r="F19" i="8"/>
  <c r="P14" i="8"/>
  <c r="J14" i="8"/>
  <c r="P13" i="8"/>
  <c r="P12" i="8"/>
  <c r="J12" i="8"/>
  <c r="S12" i="8" s="1"/>
  <c r="P11" i="8"/>
  <c r="J11" i="8"/>
  <c r="O15" i="8"/>
  <c r="O19" i="8" s="1"/>
  <c r="N15" i="8"/>
  <c r="N19" i="8" s="1"/>
  <c r="M15" i="8"/>
  <c r="M19" i="8" s="1"/>
  <c r="L15" i="8"/>
  <c r="L19" i="8" s="1"/>
  <c r="P10" i="8"/>
  <c r="J10" i="8"/>
  <c r="S10" i="8" s="1"/>
  <c r="C32" i="8"/>
  <c r="C34" i="8"/>
  <c r="S4" i="8"/>
  <c r="S14" i="8" l="1"/>
  <c r="S11" i="8"/>
  <c r="S18" i="8"/>
  <c r="S30" i="8"/>
  <c r="S43" i="8"/>
  <c r="S60" i="8"/>
  <c r="S51" i="8"/>
  <c r="S66" i="8"/>
  <c r="S68" i="8"/>
  <c r="J13" i="8"/>
  <c r="S13" i="8" s="1"/>
  <c r="R39" i="8"/>
  <c r="Q39" i="8"/>
  <c r="S39" i="8" s="1"/>
  <c r="Q40" i="8"/>
  <c r="R40" i="8"/>
  <c r="J15" i="8"/>
  <c r="Q41" i="8"/>
  <c r="R41" i="8"/>
  <c r="Q38" i="8"/>
  <c r="R38" i="8"/>
  <c r="J17" i="8"/>
  <c r="S17" i="8" s="1"/>
  <c r="K15" i="8"/>
  <c r="J29" i="8"/>
  <c r="S29" i="8" s="1"/>
  <c r="S59" i="8"/>
  <c r="P23" i="8"/>
  <c r="S27" i="8"/>
  <c r="J23" i="8"/>
  <c r="S23" i="8" s="1"/>
  <c r="J32" i="8"/>
  <c r="P26" i="8"/>
  <c r="S26" i="8" s="1"/>
  <c r="C31" i="8"/>
  <c r="P38" i="8"/>
  <c r="S38" i="8" s="1"/>
  <c r="P40" i="8"/>
  <c r="S40" i="8" s="1"/>
  <c r="P50" i="8"/>
  <c r="S50" i="8" s="1"/>
  <c r="P54" i="8"/>
  <c r="S54" i="8" s="1"/>
  <c r="G19" i="8"/>
  <c r="P24" i="8"/>
  <c r="S24" i="8" s="1"/>
  <c r="C33" i="8"/>
  <c r="C36" i="8"/>
  <c r="J25" i="8"/>
  <c r="S25" i="8" s="1"/>
  <c r="P28" i="8"/>
  <c r="S28" i="8" s="1"/>
  <c r="P41" i="8"/>
  <c r="S41" i="8" s="1"/>
  <c r="S45" i="8"/>
  <c r="S49" i="8"/>
  <c r="S55" i="8"/>
  <c r="S63" i="8"/>
  <c r="S67" i="8"/>
  <c r="K19" i="8" l="1"/>
  <c r="P15" i="8"/>
  <c r="G44" i="8"/>
  <c r="G46" i="8" s="1"/>
  <c r="G52" i="8" s="1"/>
  <c r="G57" i="8" s="1"/>
  <c r="G62" i="8" s="1"/>
  <c r="J35" i="8"/>
  <c r="P34" i="8"/>
  <c r="P35" i="8"/>
  <c r="R32" i="8"/>
  <c r="Q32" i="8"/>
  <c r="J34" i="8"/>
  <c r="S15" i="8"/>
  <c r="J19" i="8"/>
  <c r="P32" i="8"/>
  <c r="S32" i="8" s="1"/>
  <c r="N64" i="8" l="1"/>
  <c r="N70" i="8" s="1"/>
  <c r="N44" i="8"/>
  <c r="N46" i="8" s="1"/>
  <c r="N52" i="8" s="1"/>
  <c r="N57" i="8" s="1"/>
  <c r="N62" i="8" s="1"/>
  <c r="O64" i="8"/>
  <c r="O70" i="8" s="1"/>
  <c r="O44" i="8"/>
  <c r="O46" i="8" s="1"/>
  <c r="O52" i="8" s="1"/>
  <c r="O57" i="8" s="1"/>
  <c r="O62" i="8" s="1"/>
  <c r="J31" i="8"/>
  <c r="D64" i="8"/>
  <c r="D44" i="8"/>
  <c r="I64" i="8"/>
  <c r="I70" i="8" s="1"/>
  <c r="I44" i="8"/>
  <c r="I46" i="8" s="1"/>
  <c r="I52" i="8" s="1"/>
  <c r="I57" i="8" s="1"/>
  <c r="I62" i="8" s="1"/>
  <c r="R34" i="8"/>
  <c r="Q34" i="8"/>
  <c r="S34" i="8"/>
  <c r="J36" i="8"/>
  <c r="E64" i="8"/>
  <c r="E70" i="8" s="1"/>
  <c r="E44" i="8"/>
  <c r="E46" i="8" s="1"/>
  <c r="E52" i="8" s="1"/>
  <c r="E57" i="8" s="1"/>
  <c r="E62" i="8" s="1"/>
  <c r="P33" i="8"/>
  <c r="P36" i="8"/>
  <c r="P31" i="8"/>
  <c r="K44" i="8"/>
  <c r="H44" i="8"/>
  <c r="H46" i="8" s="1"/>
  <c r="H52" i="8" s="1"/>
  <c r="H57" i="8" s="1"/>
  <c r="H62" i="8" s="1"/>
  <c r="H64" i="8"/>
  <c r="H70" i="8" s="1"/>
  <c r="M64" i="8"/>
  <c r="M70" i="8" s="1"/>
  <c r="M44" i="8"/>
  <c r="M46" i="8" s="1"/>
  <c r="M52" i="8" s="1"/>
  <c r="M57" i="8" s="1"/>
  <c r="M62" i="8" s="1"/>
  <c r="G64" i="8"/>
  <c r="G70" i="8" s="1"/>
  <c r="Q35" i="8"/>
  <c r="R35" i="8"/>
  <c r="S35" i="8" s="1"/>
  <c r="F44" i="8"/>
  <c r="F46" i="8" s="1"/>
  <c r="F52" i="8" s="1"/>
  <c r="F57" i="8" s="1"/>
  <c r="F62" i="8" s="1"/>
  <c r="F64" i="8"/>
  <c r="F70" i="8" s="1"/>
  <c r="L64" i="8"/>
  <c r="L70" i="8" s="1"/>
  <c r="L44" i="8"/>
  <c r="L46" i="8" s="1"/>
  <c r="L52" i="8" s="1"/>
  <c r="L57" i="8" s="1"/>
  <c r="L62" i="8" s="1"/>
  <c r="J33" i="8"/>
  <c r="K64" i="8"/>
  <c r="K46" i="8"/>
  <c r="P19" i="8"/>
  <c r="S19" i="8" s="1"/>
  <c r="P44" i="8" l="1"/>
  <c r="J44" i="8"/>
  <c r="D46" i="8"/>
  <c r="K52" i="8"/>
  <c r="P46" i="8"/>
  <c r="K70" i="8"/>
  <c r="P70" i="8" s="1"/>
  <c r="P64" i="8"/>
  <c r="D70" i="8"/>
  <c r="J70" i="8" s="1"/>
  <c r="J64" i="8"/>
  <c r="R33" i="8"/>
  <c r="Q33" i="8"/>
  <c r="S33" i="8" s="1"/>
  <c r="Q36" i="8"/>
  <c r="S36" i="8" s="1"/>
  <c r="R36" i="8"/>
  <c r="Q31" i="8"/>
  <c r="R31" i="8"/>
  <c r="P52" i="8" l="1"/>
  <c r="K57" i="8"/>
  <c r="R44" i="8"/>
  <c r="R46" i="8" s="1"/>
  <c r="R52" i="8" s="1"/>
  <c r="R57" i="8" s="1"/>
  <c r="R62" i="8" s="1"/>
  <c r="R64" i="8"/>
  <c r="R70" i="8" s="1"/>
  <c r="D52" i="8"/>
  <c r="J46" i="8"/>
  <c r="S31" i="8"/>
  <c r="K62" i="8" l="1"/>
  <c r="P57" i="8"/>
  <c r="D57" i="8"/>
  <c r="J52" i="8"/>
  <c r="D62" i="8" l="1"/>
  <c r="J57" i="8"/>
  <c r="P62" i="8"/>
  <c r="J62" i="8" l="1"/>
  <c r="Q37" i="8" l="1"/>
  <c r="S37" i="8" l="1"/>
  <c r="Q44" i="8"/>
  <c r="Q64" i="8"/>
  <c r="Q70" i="8" l="1"/>
  <c r="S70" i="8" s="1"/>
  <c r="S64" i="8"/>
  <c r="Q46" i="8"/>
  <c r="S44" i="8"/>
  <c r="Q52" i="8" l="1"/>
  <c r="S46" i="8"/>
  <c r="Q57" i="8" l="1"/>
  <c r="S52" i="8"/>
  <c r="Q62" i="8" l="1"/>
  <c r="S62" i="8" s="1"/>
  <c r="S1" i="8" s="1"/>
  <c r="S57" i="8"/>
  <c r="J80" i="6" l="1"/>
  <c r="H80" i="6"/>
  <c r="F80" i="6"/>
  <c r="D80" i="6"/>
  <c r="D63" i="6"/>
  <c r="J63" i="6"/>
  <c r="H63" i="6"/>
  <c r="F63" i="6"/>
  <c r="J27" i="6"/>
  <c r="J47" i="6" s="1"/>
  <c r="J81" i="6" s="1"/>
  <c r="H27" i="6"/>
  <c r="H47" i="6" s="1"/>
  <c r="H81" i="6" s="1"/>
  <c r="F27" i="6"/>
  <c r="F47" i="6" s="1"/>
  <c r="F81" i="6" s="1"/>
  <c r="D27" i="6"/>
  <c r="D47" i="6" s="1"/>
  <c r="H8" i="6"/>
  <c r="J8" i="6"/>
  <c r="H89" i="6" l="1"/>
  <c r="F89" i="6"/>
  <c r="D81" i="6"/>
  <c r="D89" i="6" s="1"/>
  <c r="J89" i="6"/>
  <c r="D85" i="6"/>
  <c r="F85" i="6"/>
  <c r="H85" i="6"/>
  <c r="J85" i="6"/>
  <c r="M20" i="4" l="1"/>
  <c r="L20" i="4"/>
  <c r="K20" i="4"/>
  <c r="J20" i="4"/>
  <c r="I20" i="4"/>
  <c r="H20" i="4"/>
  <c r="G20" i="4"/>
  <c r="F20" i="4"/>
  <c r="E20" i="4"/>
  <c r="G25" i="4" s="1"/>
  <c r="D20" i="4"/>
  <c r="C20" i="4"/>
  <c r="B20" i="4"/>
  <c r="C28" i="5" l="1"/>
  <c r="I28" i="5"/>
  <c r="G28" i="5"/>
  <c r="E28" i="5"/>
  <c r="I24" i="5"/>
  <c r="G24" i="5"/>
  <c r="E24" i="5"/>
  <c r="C24" i="5"/>
  <c r="I20" i="5"/>
  <c r="I26" i="5" s="1"/>
  <c r="I36" i="5" s="1"/>
  <c r="I39" i="5" s="1"/>
  <c r="I41" i="5" s="1"/>
  <c r="E20" i="5"/>
  <c r="E26" i="5" s="1"/>
  <c r="E36" i="5" s="1"/>
  <c r="G12" i="5"/>
  <c r="G20" i="5" s="1"/>
  <c r="G26" i="5" s="1"/>
  <c r="G36" i="5" s="1"/>
  <c r="C50" i="5"/>
  <c r="C12" i="5" l="1"/>
  <c r="C20" i="5" s="1"/>
  <c r="C26" i="5" s="1"/>
  <c r="C36" i="5" s="1"/>
  <c r="C43" i="5" l="1"/>
  <c r="G39" i="5"/>
  <c r="G41" i="5" s="1"/>
  <c r="G23" i="4" l="1"/>
  <c r="N20" i="4"/>
  <c r="H3" i="4" l="1"/>
  <c r="G7" i="4"/>
  <c r="F7" i="4"/>
  <c r="E7" i="4"/>
  <c r="D7" i="4"/>
  <c r="C7" i="4"/>
  <c r="B7" i="4"/>
  <c r="H11" i="4" l="1"/>
  <c r="H7" i="4"/>
  <c r="H10" i="4" s="1"/>
</calcChain>
</file>

<file path=xl/sharedStrings.xml><?xml version="1.0" encoding="utf-8"?>
<sst xmlns="http://schemas.openxmlformats.org/spreadsheetml/2006/main" count="602" uniqueCount="350">
  <si>
    <t>(Em milhares de Reais)</t>
  </si>
  <si>
    <t>Controladora</t>
  </si>
  <si>
    <t>Consolidado</t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</si>
  <si>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</si>
  <si>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</si>
  <si>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</si>
  <si>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</si>
  <si>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</si>
  <si>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</si>
  <si>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</si>
  <si>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</si>
  <si>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</si>
  <si>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</si>
  <si>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Despesas financeiras líquidas</t>
  </si>
  <si>
    <t>Despesas financeiras</t>
  </si>
  <si>
    <t>Receitas financeiras líquidas</t>
  </si>
  <si>
    <t>Receitas financeiras</t>
  </si>
  <si>
    <t>Resultado de equivalência patrimonial</t>
  </si>
  <si>
    <t>Outras receitas (despesas) operacionais</t>
  </si>
  <si>
    <t xml:space="preserve">  </t>
  </si>
  <si>
    <t>Imposto de renda e contribuição social</t>
  </si>
  <si>
    <t>Corrente</t>
  </si>
  <si>
    <t>Diferido</t>
  </si>
  <si>
    <t>Participação nos lucros e resultados</t>
  </si>
  <si>
    <t>Padtec Holding S.A.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</si>
  <si>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</si>
  <si>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</si>
  <si>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</si>
  <si>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</si>
  <si>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</si>
  <si>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</si>
  <si>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</si>
  <si>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</si>
  <si>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</si>
  <si>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</si>
  <si>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</si>
  <si>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</si>
  <si>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IDEIASNET S.A.</t>
  </si>
  <si>
    <t>DEMONSTRAÇÕES DOS RESULTADOS</t>
  </si>
  <si>
    <t>PERÍODOS FINDOS EM 31 DE MARÇO DE 2020 E 2019</t>
  </si>
  <si>
    <t>(Em milhares de Reais, exceto o lucro por ação)</t>
  </si>
  <si>
    <t>Nota</t>
  </si>
  <si>
    <t>31/03/2020</t>
  </si>
  <si>
    <t>31/03/2019</t>
  </si>
  <si>
    <t>Custo dos serviços prestados e mercadorias vendidas</t>
  </si>
  <si>
    <t>LUCRO BRUTO</t>
  </si>
  <si>
    <t>RECEITAS/(DESPESAS) OPERACIONAIS</t>
  </si>
  <si>
    <t>Gerais e administrativas</t>
  </si>
  <si>
    <t>(Constituição)/Reversão de passivo a descoberto</t>
  </si>
  <si>
    <t>Ganho de investimentos e de capital</t>
  </si>
  <si>
    <t>Outras receitas e despesas</t>
  </si>
  <si>
    <t>Resultado antes do resultado financeiro</t>
  </si>
  <si>
    <t>RESULTADO FINANCEIRO</t>
  </si>
  <si>
    <t>RESULTADO ANTES DOS TRIBUTOS</t>
  </si>
  <si>
    <t>13.2</t>
  </si>
  <si>
    <t>Resultado das operações descontinuadas</t>
  </si>
  <si>
    <t>LUCRO LÍQUIDO DO EXERCÍCIO</t>
  </si>
  <si>
    <t xml:space="preserve">Lucro líquido atribuído para </t>
  </si>
  <si>
    <t>Acionistas controladores</t>
  </si>
  <si>
    <t>Acionistas não controladores</t>
  </si>
  <si>
    <r>
      <t>Lucro por ação</t>
    </r>
    <r>
      <rPr>
        <vertAlign val="superscript"/>
        <sz val="10"/>
        <color theme="1"/>
        <rFont val="Times New Roman"/>
        <family val="1"/>
      </rPr>
      <t xml:space="preserve"> </t>
    </r>
  </si>
  <si>
    <t>Lucro por ação - básico e diluído (em R$)</t>
  </si>
  <si>
    <t>Resultado por ação - Diluído (em R$)</t>
  </si>
  <si>
    <t>As notas explicativas são parte integrante das demonstrações contábeis da administração.</t>
  </si>
  <si>
    <t xml:space="preserve">ACUMULADO </t>
  </si>
  <si>
    <t>Depreciação e amortização</t>
  </si>
  <si>
    <t>DEMONSTRAÇÕES DOS FLUXOS DE CAIXA</t>
  </si>
  <si>
    <t>Fluxo de caixa das atividades operacionais</t>
  </si>
  <si>
    <t>4.01.01.01</t>
  </si>
  <si>
    <t>Lucro do exercício</t>
  </si>
  <si>
    <t>Ajuste para:</t>
  </si>
  <si>
    <t>Participação dos não controladores</t>
  </si>
  <si>
    <t>4.01.01.02</t>
  </si>
  <si>
    <t>Equivalência patrimonial e reversão passivo a descoberto</t>
  </si>
  <si>
    <t>(Reversão)/Constituição de Passivo a Descoberto</t>
  </si>
  <si>
    <t>4.01.01.03</t>
  </si>
  <si>
    <t>4.01.01.04</t>
  </si>
  <si>
    <t>Imposto de renda e contribuição social diferidos</t>
  </si>
  <si>
    <t>4.01.01.05</t>
  </si>
  <si>
    <t>(Reversão)/Provisão para contingências e outras</t>
  </si>
  <si>
    <t>4.01.01.06</t>
  </si>
  <si>
    <t>Juros, variação monetárias e cambiais</t>
  </si>
  <si>
    <t>Ganho de investimento e capital</t>
  </si>
  <si>
    <t>Perda na venda de imóveis</t>
  </si>
  <si>
    <t>Remuneração baseado em ações</t>
  </si>
  <si>
    <t>Baixa de imobilizado e intangível</t>
  </si>
  <si>
    <t xml:space="preserve">   Ajuste ao lucro de variação de Ativos alienados</t>
  </si>
  <si>
    <t xml:space="preserve">(Prejuízo) do período ajustado </t>
  </si>
  <si>
    <t>4.01.02.01</t>
  </si>
  <si>
    <t>(Aumento)/diminuição de ativos e passivos</t>
  </si>
  <si>
    <t>4.01.02.02</t>
  </si>
  <si>
    <t>Clientes</t>
  </si>
  <si>
    <t>4.01.02.04</t>
  </si>
  <si>
    <t>Estoques</t>
  </si>
  <si>
    <t>4.01.02.05</t>
  </si>
  <si>
    <t>Tributos a recuperar, imposto de renda e contribuição social</t>
  </si>
  <si>
    <t>4.01.02.08</t>
  </si>
  <si>
    <t>Despesas antecipadas</t>
  </si>
  <si>
    <t>4.01.02.09</t>
  </si>
  <si>
    <t>Depósitos judiciais</t>
  </si>
  <si>
    <t>Demais contas a receber (circulante e não circulante)</t>
  </si>
  <si>
    <t>Ativos classificados como mantidos para venda</t>
  </si>
  <si>
    <t>4.01.02.10</t>
  </si>
  <si>
    <t>Adiantamentos a fornecedores e diversos</t>
  </si>
  <si>
    <t>4.01.02.11</t>
  </si>
  <si>
    <t>Fornecedores</t>
  </si>
  <si>
    <t>4.01.02.12</t>
  </si>
  <si>
    <t>Salários, encargos e benefícios sociais</t>
  </si>
  <si>
    <t>Obrigações fiscais e tributárias a pagar e recuperar</t>
  </si>
  <si>
    <t>Imposto de Renda e Contribuição Social pagos</t>
  </si>
  <si>
    <t>Demais obrigações</t>
  </si>
  <si>
    <t>Passivos classificados como mantidos para venda</t>
  </si>
  <si>
    <t xml:space="preserve">   Variação de ativos e passivos alienados</t>
  </si>
  <si>
    <t>Fluxo de caixa aplicado nas atividades operacionais</t>
  </si>
  <si>
    <t>4.02.01</t>
  </si>
  <si>
    <t>4.02.02</t>
  </si>
  <si>
    <t>Fluxo de caixa de atividades de investimento</t>
  </si>
  <si>
    <t>Investimentos (vendas e aquisições líquidas)</t>
  </si>
  <si>
    <t>Caixa baixado referente a investimento alienado</t>
  </si>
  <si>
    <t>4.02.03</t>
  </si>
  <si>
    <t>Caixa e equivalente de Ativos mantidos para venda</t>
  </si>
  <si>
    <t>4.01.02.03</t>
  </si>
  <si>
    <t>Imobilizado</t>
  </si>
  <si>
    <t>4.01.02.15</t>
  </si>
  <si>
    <t>Intangível</t>
  </si>
  <si>
    <t>Aplicações financeiras</t>
  </si>
  <si>
    <t>Resgate de cotas dos não controladores</t>
  </si>
  <si>
    <t>Caixa restrito</t>
  </si>
  <si>
    <t>Contratos de mútuos</t>
  </si>
  <si>
    <t>Adiantamento para futuro aumento de capital</t>
  </si>
  <si>
    <t>Variação de ativos alienados na atividades de investimentos</t>
  </si>
  <si>
    <t>Caixa e equivalente de ativos alienados</t>
  </si>
  <si>
    <t>Fluxo de caixa gerado (aplicado) pelas atividades de investimento</t>
  </si>
  <si>
    <t>4.03.01</t>
  </si>
  <si>
    <t>Fluxo de caixa de atividades de financiamento</t>
  </si>
  <si>
    <t>Empréstimos e financiamentos</t>
  </si>
  <si>
    <t>4.01.02.07</t>
  </si>
  <si>
    <t xml:space="preserve">  Captações</t>
  </si>
  <si>
    <t>4.01.02.06</t>
  </si>
  <si>
    <t xml:space="preserve">  Amortizações</t>
  </si>
  <si>
    <t xml:space="preserve">  Amortizações (juros)</t>
  </si>
  <si>
    <t>Venda de participação acionaria sem perda de controle</t>
  </si>
  <si>
    <t>4.03.04</t>
  </si>
  <si>
    <t>Aumento de capital social</t>
  </si>
  <si>
    <t>Capital integralizado</t>
  </si>
  <si>
    <t>Aumento/redução das reservas de lucro</t>
  </si>
  <si>
    <t>Aumento (redução) das reservas de capital</t>
  </si>
  <si>
    <t>Prejuízos acumulados</t>
  </si>
  <si>
    <t>Variação de Ativos e passivos alienados</t>
  </si>
  <si>
    <t>Dividendos</t>
  </si>
  <si>
    <t>Fluxo de caixa (aplicados nas) atividades de financiamento</t>
  </si>
  <si>
    <t>(Redução) aumento de caixa e equivalentes</t>
  </si>
  <si>
    <t>Saldo inicial de caixa e equivalentes</t>
  </si>
  <si>
    <t>Saldo final de caixa e equivalentes</t>
  </si>
  <si>
    <t>GRUPO PADTEC</t>
  </si>
  <si>
    <t>CS X</t>
  </si>
  <si>
    <t>MAPA DA CONSOLIDAÇÃO - RESULTADO</t>
  </si>
  <si>
    <t>(Em R$ mil)</t>
  </si>
  <si>
    <t>DESCRIÇÃO</t>
  </si>
  <si>
    <t>PADTEC</t>
  </si>
  <si>
    <t>CONSOLIDADO PADTEC</t>
  </si>
  <si>
    <t>CONSOLIDADO IDNT</t>
  </si>
  <si>
    <t>AJUSTES DE RECLASSIFICAÇÕES</t>
  </si>
  <si>
    <t>CONSOLIDADO</t>
  </si>
  <si>
    <t>SALDO FINAL</t>
  </si>
  <si>
    <t>DÉBITO</t>
  </si>
  <si>
    <t>CRÉDITO</t>
  </si>
  <si>
    <t/>
  </si>
  <si>
    <t>RECEITA OPERACIONAL BRUTA</t>
  </si>
  <si>
    <t>IMPOSTOS INCIDENTES SOBRE AS VENDAS</t>
  </si>
  <si>
    <t>DEVOLUÇÕES E CANCELAMENTOS</t>
  </si>
  <si>
    <t>RECEITA OPERACIONAL LÍQUIDA</t>
  </si>
  <si>
    <t>CUSTO DOS PRODUTOS VENDIDOS E SERVIÇOS PRESTADOS</t>
  </si>
  <si>
    <t>DESPESAS OPERACIONAIS</t>
  </si>
  <si>
    <t>DESPESAS ADMINISTRATIVAS</t>
  </si>
  <si>
    <t>DESPESAS COMERCIAIS</t>
  </si>
  <si>
    <t>DESPESAS DE PESQUISA E DESENVOLVIMENTO</t>
  </si>
  <si>
    <t>OPERAÇÕES DESCONTINUADAS</t>
  </si>
  <si>
    <t>PROVISÕES</t>
  </si>
  <si>
    <t>RECEITAS FINANCEIRAS LÍQUIDAS</t>
  </si>
  <si>
    <t>DESPESAS FINANCEIRAS LÍQUIDAS</t>
  </si>
  <si>
    <t>RESULTADO DE EQUIVALÊNCIA PATRIMONIAL</t>
  </si>
  <si>
    <t>EQUIVALÊNCIA PATRIMONIAL PADTEC</t>
  </si>
  <si>
    <t>EQUIVALÊNCIA PATRIMONIAL AUTOMATOS</t>
  </si>
  <si>
    <t>EQUIVALÊNCIA PATRIMONIAL CHENONCEAU</t>
  </si>
  <si>
    <t>PROVISÃO PERDA INVESTIMENTO AUTOMATOS</t>
  </si>
  <si>
    <t>PROVISÃO PERDA INVESTIMENTO CHENONCEAU</t>
  </si>
  <si>
    <t>OUTRAS RECEITAS (DESPESAS) OPERACIONAIS</t>
  </si>
  <si>
    <t>TOTAL DESPESAS OPERACIONAIS</t>
  </si>
  <si>
    <t>LUCRO DO EXERCÍCIO ANTES DOS TRIBUTOS E ANTES DAS PARTICIPAÇÕES</t>
  </si>
  <si>
    <t>IMPOSTO DE RENDA E CONTRIBUIÇÃO SOCIAL (NOTA 10)</t>
  </si>
  <si>
    <t xml:space="preserve">    CORRENTE</t>
  </si>
  <si>
    <t xml:space="preserve">    DIFERIDO</t>
  </si>
  <si>
    <t>LUCRO DO EXERCÍCIO APÓS OS TRIBUTOS E ANTES DAS PARTICIPAÇÕES</t>
  </si>
  <si>
    <t>PARTICIPAÇÃO NOS LUCROS E RESULTADOS</t>
  </si>
  <si>
    <t>Participação dos administradores</t>
  </si>
  <si>
    <t>PARTICIPAÇÃO DOS ADMINISTRADORES</t>
  </si>
  <si>
    <t>LUCRO DO EXERCÍCIO APÓS OS TRIBUTOS E PARTICIPAÇÕES E ANTES DA REVERSÃO DOS JUROS E CAPITAL PRÓPRIO</t>
  </si>
  <si>
    <t>Reversão de juros e capital próprio</t>
  </si>
  <si>
    <t>REVERSÃO DE JUROS E CAPITAL PRÓPRIO</t>
  </si>
  <si>
    <t>PARTICIPAÇÃO DOS SÓCIOS NÃO CONTROLADORES</t>
  </si>
  <si>
    <t>( = ) EBIT</t>
  </si>
  <si>
    <t>( + ) DEPRECIAÇÃO</t>
  </si>
  <si>
    <t>( + ) AMORTIZAÇÃO</t>
  </si>
  <si>
    <t>( = ) EBITDA</t>
  </si>
  <si>
    <t>IPG</t>
  </si>
  <si>
    <t>EQUIVALÊNCIA PATRIMONIAL IPG</t>
  </si>
  <si>
    <t>EQUIVALÊNCIA PATRIMONIAL PADTEC / IDVT</t>
  </si>
  <si>
    <t>PADTEC ARGENTINA</t>
  </si>
  <si>
    <t>PADTEC EUA</t>
  </si>
  <si>
    <t>PADTEC COLÔMBIA</t>
  </si>
  <si>
    <t>IDEIASNET</t>
  </si>
  <si>
    <t>AUTOMATOS</t>
  </si>
  <si>
    <t>CHENONCEAU</t>
  </si>
  <si>
    <t>2019</t>
  </si>
  <si>
    <t>Income Statement</t>
  </si>
  <si>
    <t>(in thousand of Brazilian Reais)</t>
  </si>
  <si>
    <t>1Q19</t>
  </si>
  <si>
    <t>2Q19</t>
  </si>
  <si>
    <t>3Q19</t>
  </si>
  <si>
    <t>4Q19</t>
  </si>
  <si>
    <t>Gross operating revenues</t>
  </si>
  <si>
    <t>Sales taxes</t>
  </si>
  <si>
    <t>Net operating revenues</t>
  </si>
  <si>
    <t xml:space="preserve">Cost of products sold and services rendered </t>
  </si>
  <si>
    <t>Gross profit</t>
  </si>
  <si>
    <t>Operational income (expenses)</t>
  </si>
  <si>
    <t>Administrative expenses</t>
  </si>
  <si>
    <t>Commercial expenses</t>
  </si>
  <si>
    <t xml:space="preserve">Research and development expenses </t>
  </si>
  <si>
    <t>Other operational expenses (income)</t>
  </si>
  <si>
    <t>Profit/(losses) before financial income (expenses)</t>
  </si>
  <si>
    <t>Financial income</t>
  </si>
  <si>
    <t>Financial expenses</t>
  </si>
  <si>
    <t>Profit/(losses) income tax and social contribution</t>
  </si>
  <si>
    <t>Income tax and social contribution</t>
  </si>
  <si>
    <t>Current</t>
  </si>
  <si>
    <t>Deferred</t>
  </si>
  <si>
    <t>Net profit in the period</t>
  </si>
  <si>
    <t>Profit in the period from continuing operations</t>
  </si>
  <si>
    <t>Discontinued operations</t>
  </si>
  <si>
    <t>Net income from discontinued operations</t>
  </si>
  <si>
    <t>1Q20</t>
  </si>
  <si>
    <t>2Q20</t>
  </si>
  <si>
    <t>Managerial EBITDA Pro-Forma</t>
  </si>
  <si>
    <t>From EBITDA to Net Income</t>
  </si>
  <si>
    <t>Depreciation &amp; Amortization</t>
  </si>
  <si>
    <t>Net Financial Results</t>
  </si>
  <si>
    <t xml:space="preserve">Adjustment to Present Value </t>
  </si>
  <si>
    <t>Net Income from Discontinued Operations</t>
  </si>
  <si>
    <t xml:space="preserve">Net Income </t>
  </si>
  <si>
    <t>MANAGERIAL EBITDA</t>
  </si>
  <si>
    <t>9M19</t>
  </si>
  <si>
    <t>9M20</t>
  </si>
  <si>
    <t>3Q20</t>
  </si>
  <si>
    <t>MANAGERIAL EBITDA MARGIN</t>
  </si>
  <si>
    <t>Consolidated Pro Forma</t>
  </si>
  <si>
    <t>* considers the incorporation of Padtec S.A. shares by Padtec Holding S.A. since Jan 01, 2019</t>
  </si>
  <si>
    <t>Consolidated</t>
  </si>
  <si>
    <t>c</t>
  </si>
  <si>
    <t>Balance Sheet</t>
  </si>
  <si>
    <t>Parent Company</t>
  </si>
  <si>
    <t>09/30/2020</t>
  </si>
  <si>
    <t>12/31/2019</t>
  </si>
  <si>
    <t>Assets</t>
  </si>
  <si>
    <t>Cash and cash equivalents</t>
  </si>
  <si>
    <t>Accounts receivable</t>
  </si>
  <si>
    <t>Inventories</t>
  </si>
  <si>
    <t>Recoverable taxes</t>
  </si>
  <si>
    <t>Sales financing operation</t>
  </si>
  <si>
    <t>Other credits</t>
  </si>
  <si>
    <t>Total current assets</t>
  </si>
  <si>
    <t>Non-current assets held for sale</t>
  </si>
  <si>
    <t>Non-current</t>
  </si>
  <si>
    <t>Related parties</t>
  </si>
  <si>
    <t>Restricted financial investments</t>
  </si>
  <si>
    <t>Judicial deposits</t>
  </si>
  <si>
    <t>Investiments</t>
  </si>
  <si>
    <t>Fixed assets</t>
  </si>
  <si>
    <t>Intangible assets</t>
  </si>
  <si>
    <t>Total non-current assets</t>
  </si>
  <si>
    <t>Total assets</t>
  </si>
  <si>
    <t>Liability</t>
  </si>
  <si>
    <t>Total current liabilities</t>
  </si>
  <si>
    <t>Loans and financing</t>
  </si>
  <si>
    <t>Commercial leasing operations</t>
  </si>
  <si>
    <t>Suppliers</t>
  </si>
  <si>
    <t>Forfaiting</t>
  </si>
  <si>
    <t>Payable taxes and contributions</t>
  </si>
  <si>
    <t>Payable taxes and contributions in installment</t>
  </si>
  <si>
    <t>Social contributions</t>
  </si>
  <si>
    <t>General provisions</t>
  </si>
  <si>
    <t>Other accounts payable</t>
  </si>
  <si>
    <t>Provisions for labor and tax risks</t>
  </si>
  <si>
    <t>Provision for loss on investment</t>
  </si>
  <si>
    <t>Total non-current liabilities</t>
  </si>
  <si>
    <t>Total liabilities</t>
  </si>
  <si>
    <t>Equity</t>
  </si>
  <si>
    <t>Capital stock</t>
  </si>
  <si>
    <t>Capital reserve</t>
  </si>
  <si>
    <t>Accumulated losses</t>
  </si>
  <si>
    <t>Currency translation adjustments</t>
  </si>
  <si>
    <t>Other comprehensive income</t>
  </si>
  <si>
    <t>Total of shareholders' equity</t>
  </si>
  <si>
    <t>Total of liabilities and shareholders' equity</t>
  </si>
  <si>
    <t>Statement of Cash Flows</t>
  </si>
  <si>
    <t>09/30/2019</t>
  </si>
  <si>
    <t>Cash flow from operating activities</t>
  </si>
  <si>
    <t>Profit/(loss) in the period before taxes</t>
  </si>
  <si>
    <t>Depreciation and amortization</t>
  </si>
  <si>
    <t>Interest and monetary variance on loans</t>
  </si>
  <si>
    <t>Provision for doubtful accounts</t>
  </si>
  <si>
    <t>Creational (reversal) of general provisions</t>
  </si>
  <si>
    <t>Provision for obsolescence of inventory</t>
  </si>
  <si>
    <t>Creational (reversal) of liabilities overdraft</t>
  </si>
  <si>
    <t>Provision for labor, civil and tax risks</t>
  </si>
  <si>
    <t>Equity accounting in earnings</t>
  </si>
  <si>
    <t>Write-off of fixed and intangible assets</t>
  </si>
  <si>
    <t>Invesntories</t>
  </si>
  <si>
    <t>Related parties transactions</t>
  </si>
  <si>
    <t>Other accounts receivable</t>
  </si>
  <si>
    <t>Income tax and social contribution - paid</t>
  </si>
  <si>
    <t>Debt charges - paid</t>
  </si>
  <si>
    <t>Adjustments to reconcile the net income with cash generated by</t>
  </si>
  <si>
    <t>Net cash used in operational activities</t>
  </si>
  <si>
    <t>Increase (reduction) in operating liabilities</t>
  </si>
  <si>
    <t>Reduction (increase) in operational assets</t>
  </si>
  <si>
    <t>(applied on) operational activities</t>
  </si>
  <si>
    <t>Increase in capital in controlled companies (cash)</t>
  </si>
  <si>
    <t>Acquisition of fixed and intangible assets</t>
  </si>
  <si>
    <t>Mutual agreement of related parties</t>
  </si>
  <si>
    <t>Net cash used in investing activities</t>
  </si>
  <si>
    <t>Paid-in capital</t>
  </si>
  <si>
    <t>Additions of loans and financing</t>
  </si>
  <si>
    <t>Payments of loans and financing - principal</t>
  </si>
  <si>
    <t>Net cash provided by financing activities</t>
  </si>
  <si>
    <t>Exchange variation of cash in foreign currency</t>
  </si>
  <si>
    <t>Reduction in cash and cash equivalents</t>
  </si>
  <si>
    <t>Cash and cash equivalents of combining companies</t>
  </si>
  <si>
    <t>Cash and cash equivalents at the beggining of the period</t>
  </si>
  <si>
    <t>Cash and cash equivalents at the end of the period</t>
  </si>
  <si>
    <t>Pro Forma</t>
  </si>
  <si>
    <t>Balance sheet adjustment or conversion</t>
  </si>
  <si>
    <t>Provision for fair value of stock options</t>
  </si>
  <si>
    <t>Adjustment to present value of accounts receivable</t>
  </si>
  <si>
    <t>Disposal and write-off of fixed and intangible assets</t>
  </si>
  <si>
    <t>Gain on write-off of non-current assets</t>
  </si>
  <si>
    <t>Interest on financial investments</t>
  </si>
  <si>
    <t>Grant</t>
  </si>
  <si>
    <t>Investment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</si>
</sst>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[$₪-40D]\ #,##0.000;[Red][$₪-40D]\ \-#,##0.000"/>
    <numFmt numFmtId="168" formatCode="_(* #,##0_);_(* \(#,##0\);_(* &quot;-&quot;_);_(@_)"/>
    <numFmt numFmtId="169" formatCode="_(* #,##0.0000_);_(* \(#,##0.0000\);_(* &quot;-&quot;??_);_(@_)"/>
    <numFmt numFmtId="170" formatCode="_(* #,##0.00000_);_(* \(#,##0.00000\);_(* &quot;-&quot;_);_(@_)"/>
    <numFmt numFmtId="171" formatCode="[$-416]mmm\-yy;@"/>
    <numFmt numFmtId="172" formatCode="0.0%"/>
    <numFmt numFmtId="173" formatCode="_-* #,##0_-;\-* #,##0_-;_-* &quot;-&quot;??_-;_-@_-"/>
  </numFmts>
  <fonts count="6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theme="0" tint="-0.499984740745262"/>
      <name val="Calibri"/>
      <family val="2"/>
      <scheme val="minor"/>
    </font>
    <font>
      <sz val="18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rgb="FFFF0000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10"/>
      <color indexed="8"/>
      <name val="Times New Roman"/>
      <family val="1"/>
    </font>
    <font>
      <sz val="9"/>
      <color theme="0"/>
      <name val="Times New Roman"/>
      <family val="1"/>
    </font>
    <font>
      <u/>
      <sz val="10"/>
      <color indexed="8"/>
      <name val="Times New Roman"/>
      <family val="1"/>
    </font>
    <font>
      <sz val="7"/>
      <name val="Times New Roman"/>
      <family val="1"/>
    </font>
    <font>
      <sz val="7"/>
      <color indexed="8"/>
      <name val="Times New Roman"/>
      <family val="1"/>
    </font>
    <font>
      <sz val="8"/>
      <color indexed="8"/>
      <name val="Times New Roman"/>
      <family val="1"/>
    </font>
    <font>
      <sz val="12"/>
      <name val="Times New Roman"/>
      <family val="1"/>
    </font>
    <font>
      <sz val="9"/>
      <color theme="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name val="Arial"/>
      <family val="2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b/>
      <sz val="10"/>
      <name val="Times New Roman"/>
      <family val="1"/>
    </font>
    <font>
      <sz val="10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color theme="1" tint="0.249977111117893"/>
      <name val="Arial"/>
      <family val="2"/>
    </font>
    <font>
      <sz val="10"/>
      <color theme="1" tint="0.1499984740745262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i/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medium">
        <color indexed="64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/>
    <xf numFmtId="167" fontId="26" fillId="0" borderId="0"/>
    <xf numFmtId="167" fontId="11" fillId="0" borderId="0"/>
    <xf numFmtId="167" fontId="33" fillId="0" borderId="0"/>
    <xf numFmtId="167" fontId="11" fillId="0" borderId="0"/>
    <xf numFmtId="164" fontId="11" fillId="0" borderId="0" applyFont="0" applyFill="0" applyBorder="0" applyAlignment="0" applyProtection="0"/>
    <xf numFmtId="0" fontId="3" fillId="0" borderId="0"/>
    <xf numFmtId="9" fontId="33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43" fontId="1" fillId="0" borderId="0" applyFont="0" applyFill="0" applyBorder="0" applyAlignment="0" applyProtection="0"/>
  </cellStyleXfs>
  <cellXfs count="371">
    <xf numFmtId="0" fontId="0" fillId="0" borderId="0" xfId="0"/>
    <xf numFmtId="165" fontId="5" fillId="0" borderId="0" xfId="2" applyNumberFormat="1" applyFont="1" applyBorder="1" applyAlignment="1">
      <alignment vertical="center"/>
    </xf>
    <xf numFmtId="49" fontId="5" fillId="0" borderId="0" xfId="2" applyNumberFormat="1" applyFont="1" applyBorder="1" applyAlignment="1">
      <alignment vertical="center"/>
    </xf>
    <xf numFmtId="164" fontId="6" fillId="0" borderId="0" xfId="2" applyFont="1" applyBorder="1" applyAlignment="1">
      <alignment horizontal="right" vertical="center"/>
    </xf>
    <xf numFmtId="164" fontId="8" fillId="0" borderId="0" xfId="2" applyFont="1" applyBorder="1" applyAlignment="1">
      <alignment vertical="center"/>
    </xf>
    <xf numFmtId="164" fontId="7" fillId="0" borderId="0" xfId="2" applyFont="1" applyFill="1" applyAlignment="1">
      <alignment vertical="center"/>
    </xf>
    <xf numFmtId="165" fontId="8" fillId="0" borderId="0" xfId="2" applyNumberFormat="1" applyFont="1" applyBorder="1" applyAlignment="1">
      <alignment vertical="center"/>
    </xf>
    <xf numFmtId="165" fontId="10" fillId="0" borderId="0" xfId="2" applyNumberFormat="1" applyFont="1" applyBorder="1" applyAlignment="1">
      <alignment vertical="center"/>
    </xf>
    <xf numFmtId="165" fontId="10" fillId="0" borderId="0" xfId="2" applyNumberFormat="1" applyFont="1" applyFill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166" fontId="0" fillId="0" borderId="0" xfId="0" applyNumberFormat="1"/>
    <xf numFmtId="165" fontId="10" fillId="0" borderId="0" xfId="1" applyNumberFormat="1" applyFont="1" applyFill="1" applyBorder="1" applyAlignment="1">
      <alignment vertical="center"/>
    </xf>
    <xf numFmtId="0" fontId="0" fillId="0" borderId="0" xfId="0" applyBorder="1"/>
    <xf numFmtId="0" fontId="13" fillId="0" borderId="0" xfId="0" applyFont="1" applyFill="1" applyBorder="1"/>
    <xf numFmtId="165" fontId="14" fillId="0" borderId="0" xfId="3" applyNumberFormat="1" applyFont="1" applyFill="1" applyBorder="1" applyAlignment="1">
      <alignment vertical="center"/>
    </xf>
    <xf numFmtId="10" fontId="13" fillId="0" borderId="0" xfId="0" applyNumberFormat="1" applyFont="1" applyFill="1" applyBorder="1"/>
    <xf numFmtId="9" fontId="13" fillId="0" borderId="0" xfId="0" applyNumberFormat="1" applyFont="1" applyFill="1" applyBorder="1"/>
    <xf numFmtId="43" fontId="13" fillId="0" borderId="0" xfId="0" applyNumberFormat="1" applyFont="1" applyFill="1" applyBorder="1"/>
    <xf numFmtId="165" fontId="13" fillId="0" borderId="0" xfId="0" applyNumberFormat="1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7" fontId="15" fillId="0" borderId="0" xfId="4" applyFont="1" applyFill="1" applyAlignment="1">
      <alignment vertical="center"/>
    </xf>
    <xf numFmtId="167" fontId="16" fillId="0" borderId="0" xfId="4" applyFont="1" applyFill="1" applyAlignment="1">
      <alignment horizontal="center" vertical="center"/>
    </xf>
    <xf numFmtId="167" fontId="16" fillId="0" borderId="0" xfId="4" applyFont="1" applyFill="1" applyAlignment="1">
      <alignment horizontal="right" vertical="center"/>
    </xf>
    <xf numFmtId="167" fontId="16" fillId="0" borderId="0" xfId="4" applyFont="1" applyFill="1" applyBorder="1" applyAlignment="1">
      <alignment horizontal="right" vertical="center"/>
    </xf>
    <xf numFmtId="167" fontId="16" fillId="2" borderId="0" xfId="4" applyFont="1" applyFill="1" applyBorder="1" applyAlignment="1">
      <alignment horizontal="right" vertical="center"/>
    </xf>
    <xf numFmtId="167" fontId="16" fillId="0" borderId="0" xfId="4" applyFont="1" applyFill="1" applyAlignment="1">
      <alignment vertical="center"/>
    </xf>
    <xf numFmtId="167" fontId="16" fillId="0" borderId="0" xfId="4" applyFont="1" applyFill="1" applyBorder="1" applyAlignment="1">
      <alignment vertical="center"/>
    </xf>
    <xf numFmtId="165" fontId="17" fillId="0" borderId="0" xfId="1" applyNumberFormat="1" applyFont="1"/>
    <xf numFmtId="167" fontId="18" fillId="0" borderId="0" xfId="4" applyFont="1" applyFill="1" applyBorder="1" applyAlignment="1">
      <alignment horizontal="right" vertical="center"/>
    </xf>
    <xf numFmtId="167" fontId="19" fillId="0" borderId="0" xfId="4" applyFont="1" applyFill="1" applyAlignment="1">
      <alignment vertical="center"/>
    </xf>
    <xf numFmtId="167" fontId="16" fillId="2" borderId="0" xfId="4" applyFont="1" applyFill="1" applyBorder="1" applyAlignment="1">
      <alignment horizontal="center" vertical="center"/>
    </xf>
    <xf numFmtId="167" fontId="16" fillId="0" borderId="0" xfId="4" applyFont="1" applyFill="1" applyBorder="1" applyAlignment="1">
      <alignment horizontal="center" vertical="center"/>
    </xf>
    <xf numFmtId="167" fontId="18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center" vertical="center"/>
    </xf>
    <xf numFmtId="167" fontId="18" fillId="2" borderId="0" xfId="4" applyFont="1" applyFill="1" applyBorder="1" applyAlignment="1">
      <alignment vertical="center"/>
    </xf>
    <xf numFmtId="167" fontId="19" fillId="0" borderId="0" xfId="4" applyFont="1" applyFill="1" applyBorder="1" applyAlignment="1">
      <alignment vertical="center"/>
    </xf>
    <xf numFmtId="167" fontId="18" fillId="0" borderId="0" xfId="4" applyFont="1" applyFill="1" applyBorder="1" applyAlignment="1">
      <alignment horizontal="justify" vertical="center" wrapText="1"/>
    </xf>
    <xf numFmtId="167" fontId="20" fillId="0" borderId="0" xfId="4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vertical="center" wrapText="1"/>
    </xf>
    <xf numFmtId="167" fontId="18" fillId="0" borderId="0" xfId="4" applyFont="1" applyFill="1" applyBorder="1" applyAlignment="1">
      <alignment horizontal="justify" vertical="center"/>
    </xf>
    <xf numFmtId="167" fontId="22" fillId="0" borderId="0" xfId="4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20" fillId="2" borderId="1" xfId="4" applyNumberFormat="1" applyFont="1" applyFill="1" applyBorder="1" applyAlignment="1">
      <alignment horizontal="center" vertical="center" wrapText="1"/>
    </xf>
    <xf numFmtId="14" fontId="18" fillId="0" borderId="0" xfId="4" applyNumberFormat="1" applyFont="1" applyFill="1" applyBorder="1" applyAlignment="1">
      <alignment horizontal="center" vertical="center"/>
    </xf>
    <xf numFmtId="49" fontId="20" fillId="0" borderId="0" xfId="4" applyNumberFormat="1" applyFont="1" applyFill="1" applyBorder="1" applyAlignment="1">
      <alignment horizontal="right" vertical="center" wrapText="1"/>
    </xf>
    <xf numFmtId="167" fontId="20" fillId="0" borderId="0" xfId="4" applyFont="1" applyFill="1" applyBorder="1" applyAlignment="1">
      <alignment horizontal="right" vertical="center" wrapText="1"/>
    </xf>
    <xf numFmtId="49" fontId="23" fillId="2" borderId="0" xfId="4" applyNumberFormat="1" applyFont="1" applyFill="1" applyBorder="1" applyAlignment="1">
      <alignment horizontal="right" vertical="center"/>
    </xf>
    <xf numFmtId="167" fontId="23" fillId="0" borderId="0" xfId="4" applyNumberFormat="1" applyFont="1" applyFill="1" applyBorder="1" applyAlignment="1">
      <alignment horizontal="right" vertical="center"/>
    </xf>
    <xf numFmtId="167" fontId="24" fillId="0" borderId="0" xfId="4" applyNumberFormat="1" applyFont="1" applyFill="1" applyBorder="1" applyAlignment="1">
      <alignment horizontal="right" vertical="center" wrapText="1"/>
    </xf>
    <xf numFmtId="167" fontId="24" fillId="2" borderId="0" xfId="4" applyNumberFormat="1" applyFont="1" applyFill="1" applyBorder="1" applyAlignment="1">
      <alignment horizontal="right" vertical="center" wrapText="1"/>
    </xf>
    <xf numFmtId="167" fontId="25" fillId="2" borderId="0" xfId="4" applyNumberFormat="1" applyFont="1" applyFill="1" applyBorder="1" applyAlignment="1">
      <alignment horizontal="center" vertical="center" wrapText="1"/>
    </xf>
    <xf numFmtId="167" fontId="20" fillId="0" borderId="0" xfId="4" applyFont="1" applyFill="1" applyBorder="1" applyAlignment="1">
      <alignment horizontal="justify" vertical="center" wrapText="1"/>
    </xf>
    <xf numFmtId="49" fontId="18" fillId="0" borderId="0" xfId="5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 vertical="center"/>
    </xf>
    <xf numFmtId="165" fontId="20" fillId="0" borderId="0" xfId="1" applyNumberFormat="1" applyFont="1" applyFill="1" applyBorder="1" applyAlignment="1">
      <alignment horizontal="right" vertical="center"/>
    </xf>
    <xf numFmtId="168" fontId="20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Border="1" applyAlignment="1">
      <alignment horizontal="right" vertical="center"/>
    </xf>
    <xf numFmtId="168" fontId="18" fillId="2" borderId="0" xfId="4" applyNumberFormat="1" applyFont="1" applyFill="1" applyBorder="1" applyAlignment="1">
      <alignment horizontal="right" vertical="center"/>
    </xf>
    <xf numFmtId="165" fontId="18" fillId="0" borderId="0" xfId="1" applyNumberFormat="1" applyFont="1" applyFill="1" applyAlignment="1">
      <alignment horizontal="right" vertical="center"/>
    </xf>
    <xf numFmtId="167" fontId="20" fillId="0" borderId="0" xfId="4" applyFont="1" applyFill="1" applyBorder="1" applyAlignment="1">
      <alignment horizontal="left" vertical="center" wrapText="1"/>
    </xf>
    <xf numFmtId="0" fontId="18" fillId="0" borderId="0" xfId="5" applyNumberFormat="1" applyFont="1" applyFill="1" applyBorder="1" applyAlignment="1">
      <alignment horizontal="center"/>
    </xf>
    <xf numFmtId="168" fontId="19" fillId="2" borderId="0" xfId="4" applyNumberFormat="1" applyFont="1" applyFill="1" applyBorder="1" applyAlignment="1">
      <alignment vertical="center"/>
    </xf>
    <xf numFmtId="167" fontId="20" fillId="2" borderId="0" xfId="4" applyFont="1" applyFill="1" applyAlignment="1">
      <alignment horizontal="left" vertical="center" wrapText="1"/>
    </xf>
    <xf numFmtId="165" fontId="18" fillId="2" borderId="0" xfId="1" applyNumberFormat="1" applyFont="1" applyFill="1" applyAlignment="1">
      <alignment horizontal="right" vertical="center"/>
    </xf>
    <xf numFmtId="165" fontId="20" fillId="2" borderId="0" xfId="1" applyNumberFormat="1" applyFont="1" applyFill="1" applyBorder="1" applyAlignment="1">
      <alignment horizontal="right" vertical="center"/>
    </xf>
    <xf numFmtId="167" fontId="19" fillId="2" borderId="0" xfId="4" applyFont="1" applyFill="1" applyBorder="1" applyAlignment="1">
      <alignment vertical="center"/>
    </xf>
    <xf numFmtId="168" fontId="27" fillId="2" borderId="0" xfId="4" applyNumberFormat="1" applyFont="1" applyFill="1" applyBorder="1" applyAlignment="1">
      <alignment vertical="center"/>
    </xf>
    <xf numFmtId="167" fontId="20" fillId="0" borderId="0" xfId="4" applyFont="1" applyFill="1" applyAlignment="1">
      <alignment horizontal="left" vertical="center" wrapText="1"/>
    </xf>
    <xf numFmtId="165" fontId="19" fillId="0" borderId="0" xfId="1" applyNumberFormat="1" applyFont="1" applyFill="1" applyBorder="1" applyAlignment="1">
      <alignment vertical="center"/>
    </xf>
    <xf numFmtId="168" fontId="19" fillId="0" borderId="0" xfId="4" applyNumberFormat="1" applyFont="1" applyFill="1" applyBorder="1" applyAlignment="1">
      <alignment vertical="center"/>
    </xf>
    <xf numFmtId="167" fontId="20" fillId="0" borderId="0" xfId="4" applyFont="1" applyFill="1" applyBorder="1" applyAlignment="1">
      <alignment horizontal="justify" vertical="center"/>
    </xf>
    <xf numFmtId="167" fontId="20" fillId="0" borderId="0" xfId="4" applyFont="1" applyFill="1" applyBorder="1" applyAlignment="1">
      <alignment horizontal="left" vertical="center" wrapText="1" indent="1"/>
    </xf>
    <xf numFmtId="165" fontId="18" fillId="0" borderId="0" xfId="1" applyNumberFormat="1" applyFont="1" applyFill="1" applyBorder="1" applyAlignment="1">
      <alignment vertical="center"/>
    </xf>
    <xf numFmtId="168" fontId="18" fillId="2" borderId="0" xfId="4" applyNumberFormat="1" applyFont="1" applyFill="1" applyBorder="1" applyAlignment="1">
      <alignment vertical="center"/>
    </xf>
    <xf numFmtId="165" fontId="18" fillId="0" borderId="3" xfId="1" applyNumberFormat="1" applyFont="1" applyFill="1" applyBorder="1" applyAlignment="1">
      <alignment horizontal="right" vertical="center"/>
    </xf>
    <xf numFmtId="167" fontId="28" fillId="0" borderId="0" xfId="4" applyFont="1" applyFill="1" applyAlignment="1"/>
    <xf numFmtId="165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Border="1" applyAlignment="1"/>
    <xf numFmtId="168" fontId="28" fillId="2" borderId="0" xfId="4" applyNumberFormat="1" applyFont="1" applyFill="1" applyBorder="1" applyAlignment="1"/>
    <xf numFmtId="167" fontId="29" fillId="0" borderId="0" xfId="4" applyFont="1" applyFill="1"/>
    <xf numFmtId="167" fontId="28" fillId="0" borderId="0" xfId="4" applyFont="1" applyFill="1" applyAlignment="1">
      <alignment horizontal="left" indent="1"/>
    </xf>
    <xf numFmtId="165" fontId="28" fillId="0" borderId="0" xfId="1" applyNumberFormat="1" applyFont="1" applyFill="1" applyAlignment="1">
      <alignment horizontal="right"/>
    </xf>
    <xf numFmtId="165" fontId="18" fillId="0" borderId="2" xfId="1" applyNumberFormat="1" applyFont="1" applyFill="1" applyBorder="1" applyAlignment="1">
      <alignment horizontal="right" vertical="center"/>
    </xf>
    <xf numFmtId="169" fontId="28" fillId="0" borderId="0" xfId="1" applyNumberFormat="1" applyFont="1" applyFill="1" applyAlignment="1">
      <alignment horizontal="center"/>
    </xf>
    <xf numFmtId="165" fontId="28" fillId="0" borderId="0" xfId="1" applyNumberFormat="1" applyFont="1" applyFill="1" applyAlignment="1"/>
    <xf numFmtId="167" fontId="28" fillId="2" borderId="0" xfId="4" applyFont="1" applyFill="1" applyBorder="1" applyAlignment="1"/>
    <xf numFmtId="165" fontId="28" fillId="2" borderId="0" xfId="1" applyNumberFormat="1" applyFont="1" applyFill="1" applyAlignment="1"/>
    <xf numFmtId="169" fontId="20" fillId="0" borderId="2" xfId="1" applyNumberFormat="1" applyFont="1" applyFill="1" applyBorder="1" applyAlignment="1">
      <alignment horizontal="right" vertical="center"/>
    </xf>
    <xf numFmtId="167" fontId="28" fillId="2" borderId="0" xfId="4" applyFont="1" applyFill="1" applyAlignment="1"/>
    <xf numFmtId="168" fontId="29" fillId="0" borderId="0" xfId="4" applyNumberFormat="1" applyFont="1" applyFill="1"/>
    <xf numFmtId="167" fontId="28" fillId="2" borderId="0" xfId="4" applyFont="1" applyFill="1" applyAlignment="1">
      <alignment horizontal="center"/>
    </xf>
    <xf numFmtId="169" fontId="20" fillId="2" borderId="2" xfId="1" applyNumberFormat="1" applyFont="1" applyFill="1" applyBorder="1" applyAlignment="1">
      <alignment horizontal="right" vertical="center"/>
    </xf>
    <xf numFmtId="165" fontId="28" fillId="2" borderId="0" xfId="1" applyNumberFormat="1" applyFont="1" applyFill="1" applyAlignment="1">
      <alignment horizontal="center"/>
    </xf>
    <xf numFmtId="167" fontId="31" fillId="0" borderId="0" xfId="4" applyFont="1" applyFill="1" applyAlignment="1"/>
    <xf numFmtId="167" fontId="31" fillId="2" borderId="0" xfId="4" applyFont="1" applyFill="1" applyAlignment="1">
      <alignment horizontal="center"/>
    </xf>
    <xf numFmtId="3" fontId="31" fillId="2" borderId="0" xfId="4" applyNumberFormat="1" applyFont="1" applyFill="1" applyAlignment="1"/>
    <xf numFmtId="167" fontId="31" fillId="0" borderId="0" xfId="4" applyFont="1" applyFill="1" applyBorder="1" applyAlignment="1"/>
    <xf numFmtId="168" fontId="31" fillId="0" borderId="0" xfId="4" applyNumberFormat="1" applyFont="1" applyFill="1" applyBorder="1" applyAlignment="1"/>
    <xf numFmtId="167" fontId="31" fillId="2" borderId="0" xfId="4" applyFont="1" applyFill="1" applyBorder="1" applyAlignment="1"/>
    <xf numFmtId="168" fontId="31" fillId="2" borderId="0" xfId="4" applyNumberFormat="1" applyFont="1" applyFill="1" applyBorder="1" applyAlignment="1"/>
    <xf numFmtId="170" fontId="19" fillId="0" borderId="0" xfId="4" applyNumberFormat="1" applyFont="1" applyFill="1" applyBorder="1" applyAlignment="1">
      <alignment vertical="center"/>
    </xf>
    <xf numFmtId="167" fontId="19" fillId="0" borderId="1" xfId="4" applyFont="1" applyFill="1" applyBorder="1" applyAlignment="1">
      <alignment vertical="center"/>
    </xf>
    <xf numFmtId="167" fontId="19" fillId="2" borderId="1" xfId="4" applyFont="1" applyFill="1" applyBorder="1" applyAlignment="1">
      <alignment horizontal="center" vertical="center"/>
    </xf>
    <xf numFmtId="167" fontId="32" fillId="0" borderId="1" xfId="4" applyFont="1" applyFill="1" applyBorder="1" applyAlignment="1">
      <alignment horizontal="right" vertical="center" wrapText="1"/>
    </xf>
    <xf numFmtId="167" fontId="19" fillId="2" borderId="1" xfId="4" applyFont="1" applyFill="1" applyBorder="1" applyAlignment="1">
      <alignment vertical="center"/>
    </xf>
    <xf numFmtId="167" fontId="32" fillId="2" borderId="1" xfId="4" applyFont="1" applyFill="1" applyBorder="1" applyAlignment="1">
      <alignment horizontal="right" vertical="center" wrapText="1"/>
    </xf>
    <xf numFmtId="167" fontId="19" fillId="0" borderId="0" xfId="4" applyFont="1" applyFill="1" applyBorder="1" applyAlignment="1">
      <alignment horizontal="center" vertical="center"/>
    </xf>
    <xf numFmtId="167" fontId="18" fillId="0" borderId="0" xfId="6" applyFont="1" applyFill="1"/>
    <xf numFmtId="167" fontId="15" fillId="0" borderId="0" xfId="7" applyFont="1" applyFill="1" applyAlignment="1">
      <alignment vertical="center"/>
    </xf>
    <xf numFmtId="167" fontId="18" fillId="2" borderId="0" xfId="7" applyFont="1" applyFill="1"/>
    <xf numFmtId="167" fontId="18" fillId="2" borderId="0" xfId="7" applyFont="1" applyFill="1" applyBorder="1"/>
    <xf numFmtId="165" fontId="34" fillId="0" borderId="0" xfId="1" applyNumberFormat="1" applyFont="1" applyFill="1"/>
    <xf numFmtId="167" fontId="16" fillId="0" borderId="0" xfId="7" applyFont="1" applyFill="1" applyAlignment="1">
      <alignment vertical="center"/>
    </xf>
    <xf numFmtId="167" fontId="18" fillId="2" borderId="0" xfId="6" applyFont="1" applyFill="1"/>
    <xf numFmtId="167" fontId="18" fillId="0" borderId="0" xfId="7" applyFont="1" applyFill="1" applyAlignment="1">
      <alignment vertical="center"/>
    </xf>
    <xf numFmtId="167" fontId="18" fillId="2" borderId="0" xfId="7" applyFont="1" applyFill="1" applyAlignment="1">
      <alignment vertical="center"/>
    </xf>
    <xf numFmtId="167" fontId="18" fillId="2" borderId="0" xfId="7" applyFont="1" applyFill="1" applyAlignment="1">
      <alignment horizontal="left" vertical="center"/>
    </xf>
    <xf numFmtId="167" fontId="18" fillId="0" borderId="0" xfId="7" applyFont="1" applyFill="1"/>
    <xf numFmtId="43" fontId="18" fillId="2" borderId="0" xfId="7" applyNumberFormat="1" applyFont="1" applyFill="1"/>
    <xf numFmtId="167" fontId="18" fillId="2" borderId="0" xfId="8" applyFont="1" applyFill="1" applyBorder="1" applyAlignment="1"/>
    <xf numFmtId="167" fontId="19" fillId="0" borderId="0" xfId="7" applyFont="1" applyFill="1" applyAlignment="1">
      <alignment horizontal="center" vertical="center" wrapText="1"/>
    </xf>
    <xf numFmtId="166" fontId="18" fillId="2" borderId="1" xfId="8" applyNumberFormat="1" applyFont="1" applyFill="1" applyBorder="1" applyAlignment="1">
      <alignment horizontal="center"/>
    </xf>
    <xf numFmtId="166" fontId="35" fillId="2" borderId="0" xfId="5" applyNumberFormat="1" applyFont="1" applyFill="1" applyBorder="1" applyAlignment="1">
      <alignment horizontal="center"/>
    </xf>
    <xf numFmtId="166" fontId="18" fillId="2" borderId="0" xfId="8" applyNumberFormat="1" applyFont="1" applyFill="1" applyAlignment="1">
      <alignment horizontal="center"/>
    </xf>
    <xf numFmtId="167" fontId="18" fillId="0" borderId="0" xfId="7" applyFont="1" applyFill="1" applyBorder="1" applyAlignment="1">
      <alignment vertical="center"/>
    </xf>
    <xf numFmtId="165" fontId="18" fillId="2" borderId="0" xfId="7" applyNumberFormat="1" applyFont="1" applyFill="1" applyBorder="1" applyAlignment="1">
      <alignment vertical="center"/>
    </xf>
    <xf numFmtId="165" fontId="23" fillId="2" borderId="0" xfId="7" applyNumberFormat="1" applyFont="1" applyFill="1" applyBorder="1" applyAlignment="1">
      <alignment horizontal="right" vertical="center"/>
    </xf>
    <xf numFmtId="168" fontId="18" fillId="2" borderId="0" xfId="6" applyNumberFormat="1" applyFont="1" applyFill="1" applyBorder="1" applyAlignment="1">
      <alignment horizontal="right"/>
    </xf>
    <xf numFmtId="167" fontId="18" fillId="0" borderId="4" xfId="6" applyFont="1" applyFill="1" applyBorder="1" applyAlignment="1">
      <alignment vertical="center"/>
    </xf>
    <xf numFmtId="165" fontId="18" fillId="0" borderId="0" xfId="7" applyNumberFormat="1" applyFont="1" applyFill="1" applyBorder="1" applyAlignment="1">
      <alignment vertical="center"/>
    </xf>
    <xf numFmtId="168" fontId="18" fillId="2" borderId="0" xfId="7" applyNumberFormat="1" applyFont="1" applyFill="1" applyBorder="1" applyAlignment="1">
      <alignment vertical="center"/>
    </xf>
    <xf numFmtId="167" fontId="18" fillId="0" borderId="0" xfId="7" applyFont="1" applyFill="1" applyBorder="1" applyAlignment="1">
      <alignment horizontal="left" vertical="center" indent="1"/>
    </xf>
    <xf numFmtId="167" fontId="18" fillId="0" borderId="0" xfId="7" applyFont="1" applyFill="1" applyBorder="1" applyAlignment="1">
      <alignment horizontal="left" vertical="center" wrapText="1" indent="1"/>
    </xf>
    <xf numFmtId="167" fontId="18" fillId="0" borderId="0" xfId="6" applyFont="1" applyFill="1" applyBorder="1" applyAlignment="1">
      <alignment vertical="center"/>
    </xf>
    <xf numFmtId="165" fontId="18" fillId="0" borderId="5" xfId="7" applyNumberFormat="1" applyFont="1" applyFill="1" applyBorder="1" applyAlignment="1">
      <alignment vertical="center"/>
    </xf>
    <xf numFmtId="167" fontId="18" fillId="0" borderId="0" xfId="7" applyFont="1" applyFill="1" applyAlignment="1">
      <alignment horizontal="left" indent="1"/>
    </xf>
    <xf numFmtId="168" fontId="18" fillId="2" borderId="0" xfId="9" applyNumberFormat="1" applyFont="1" applyFill="1"/>
    <xf numFmtId="167" fontId="36" fillId="0" borderId="0" xfId="7" applyFont="1" applyAlignment="1">
      <alignment horizontal="left" vertical="center" indent="1"/>
    </xf>
    <xf numFmtId="165" fontId="18" fillId="2" borderId="6" xfId="7" applyNumberFormat="1" applyFont="1" applyFill="1" applyBorder="1" applyAlignment="1">
      <alignment vertical="center"/>
    </xf>
    <xf numFmtId="167" fontId="18" fillId="0" borderId="0" xfId="7" applyFont="1" applyFill="1" applyBorder="1"/>
    <xf numFmtId="168" fontId="18" fillId="2" borderId="0" xfId="6" applyNumberFormat="1" applyFont="1" applyFill="1"/>
    <xf numFmtId="167" fontId="36" fillId="0" borderId="0" xfId="7" applyFont="1" applyFill="1" applyAlignment="1">
      <alignment horizontal="left" vertical="center" indent="1"/>
    </xf>
    <xf numFmtId="167" fontId="18" fillId="0" borderId="0" xfId="6" applyFont="1" applyFill="1" applyBorder="1"/>
    <xf numFmtId="168" fontId="18" fillId="2" borderId="0" xfId="6" applyNumberFormat="1" applyFont="1" applyFill="1" applyBorder="1"/>
    <xf numFmtId="165" fontId="34" fillId="0" borderId="0" xfId="1" applyNumberFormat="1" applyFont="1" applyFill="1" applyBorder="1"/>
    <xf numFmtId="165" fontId="18" fillId="2" borderId="0" xfId="9" applyNumberFormat="1" applyFont="1" applyFill="1" applyBorder="1" applyAlignment="1">
      <alignment vertical="center"/>
    </xf>
    <xf numFmtId="165" fontId="18" fillId="2" borderId="1" xfId="7" applyNumberFormat="1" applyFont="1" applyFill="1" applyBorder="1" applyAlignment="1">
      <alignment vertical="center"/>
    </xf>
    <xf numFmtId="165" fontId="18" fillId="0" borderId="0" xfId="9" applyNumberFormat="1" applyFont="1" applyFill="1" applyBorder="1" applyAlignment="1">
      <alignment vertical="center"/>
    </xf>
    <xf numFmtId="165" fontId="18" fillId="0" borderId="0" xfId="9" applyNumberFormat="1" applyFont="1" applyFill="1" applyBorder="1"/>
    <xf numFmtId="165" fontId="18" fillId="2" borderId="0" xfId="9" applyNumberFormat="1" applyFont="1" applyFill="1" applyBorder="1"/>
    <xf numFmtId="165" fontId="18" fillId="2" borderId="0" xfId="6" applyNumberFormat="1" applyFont="1" applyFill="1"/>
    <xf numFmtId="167" fontId="18" fillId="2" borderId="0" xfId="6" applyFont="1" applyFill="1" applyBorder="1"/>
    <xf numFmtId="167" fontId="19" fillId="0" borderId="1" xfId="7" applyFont="1" applyFill="1" applyBorder="1" applyAlignment="1">
      <alignment vertical="center"/>
    </xf>
    <xf numFmtId="167" fontId="18" fillId="2" borderId="1" xfId="6" applyFont="1" applyFill="1" applyBorder="1"/>
    <xf numFmtId="165" fontId="34" fillId="2" borderId="0" xfId="6" applyNumberFormat="1" applyFont="1" applyFill="1"/>
    <xf numFmtId="167" fontId="34" fillId="2" borderId="0" xfId="6" applyFont="1" applyFill="1"/>
    <xf numFmtId="167" fontId="34" fillId="2" borderId="0" xfId="6" applyFont="1" applyFill="1" applyBorder="1"/>
    <xf numFmtId="165" fontId="18" fillId="0" borderId="0" xfId="6" applyNumberFormat="1" applyFont="1" applyFill="1"/>
    <xf numFmtId="164" fontId="37" fillId="0" borderId="0" xfId="1" applyFont="1" applyFill="1" applyBorder="1" applyAlignment="1">
      <alignment vertical="center"/>
    </xf>
    <xf numFmtId="164" fontId="38" fillId="0" borderId="0" xfId="1" applyFont="1" applyFill="1" applyBorder="1" applyAlignment="1">
      <alignment vertical="center"/>
    </xf>
    <xf numFmtId="164" fontId="39" fillId="0" borderId="0" xfId="1" applyFont="1" applyFill="1" applyBorder="1" applyAlignment="1">
      <alignment vertical="center"/>
    </xf>
    <xf numFmtId="164" fontId="40" fillId="0" borderId="0" xfId="1" applyFont="1" applyFill="1" applyBorder="1" applyAlignment="1">
      <alignment vertical="center"/>
    </xf>
    <xf numFmtId="164" fontId="41" fillId="0" borderId="0" xfId="1" applyFont="1" applyFill="1" applyAlignment="1">
      <alignment vertical="center"/>
    </xf>
    <xf numFmtId="165" fontId="10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" fontId="38" fillId="0" borderId="0" xfId="1" applyNumberFormat="1" applyFont="1" applyFill="1" applyAlignment="1">
      <alignment vertical="center"/>
    </xf>
    <xf numFmtId="164" fontId="10" fillId="0" borderId="0" xfId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6" fontId="8" fillId="0" borderId="0" xfId="1" applyNumberFormat="1" applyFont="1" applyFill="1" applyAlignment="1">
      <alignment horizontal="center" vertical="center"/>
    </xf>
    <xf numFmtId="164" fontId="10" fillId="0" borderId="0" xfId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" fontId="38" fillId="0" borderId="0" xfId="1" applyNumberFormat="1" applyFont="1" applyFill="1" applyBorder="1" applyAlignment="1">
      <alignment vertical="center"/>
    </xf>
    <xf numFmtId="165" fontId="42" fillId="3" borderId="10" xfId="1" applyNumberFormat="1" applyFont="1" applyFill="1" applyBorder="1" applyAlignment="1">
      <alignment horizontal="center" vertical="center"/>
    </xf>
    <xf numFmtId="165" fontId="42" fillId="3" borderId="11" xfId="1" applyNumberFormat="1" applyFont="1" applyFill="1" applyBorder="1" applyAlignment="1">
      <alignment horizontal="centerContinuous" vertical="center"/>
    </xf>
    <xf numFmtId="165" fontId="42" fillId="3" borderId="12" xfId="1" applyNumberFormat="1" applyFont="1" applyFill="1" applyBorder="1" applyAlignment="1">
      <alignment horizontal="centerContinuous" vertical="center"/>
    </xf>
    <xf numFmtId="165" fontId="44" fillId="3" borderId="7" xfId="1" applyNumberFormat="1" applyFont="1" applyFill="1" applyBorder="1" applyAlignment="1">
      <alignment horizontal="center" vertical="center"/>
    </xf>
    <xf numFmtId="171" fontId="44" fillId="3" borderId="8" xfId="1" applyNumberFormat="1" applyFont="1" applyFill="1" applyBorder="1" applyAlignment="1">
      <alignment horizontal="center" vertical="center"/>
    </xf>
    <xf numFmtId="165" fontId="45" fillId="0" borderId="0" xfId="1" applyNumberFormat="1" applyFont="1" applyFill="1" applyBorder="1" applyAlignment="1">
      <alignment vertical="center"/>
    </xf>
    <xf numFmtId="164" fontId="44" fillId="4" borderId="0" xfId="2" applyFont="1" applyFill="1" applyBorder="1" applyAlignment="1">
      <alignment horizontal="right" vertical="center"/>
    </xf>
    <xf numFmtId="164" fontId="10" fillId="0" borderId="19" xfId="1" applyFont="1" applyFill="1" applyBorder="1" applyAlignment="1">
      <alignment vertical="center"/>
    </xf>
    <xf numFmtId="165" fontId="10" fillId="0" borderId="10" xfId="1" applyNumberFormat="1" applyFont="1" applyFill="1" applyBorder="1" applyAlignment="1">
      <alignment vertical="center"/>
    </xf>
    <xf numFmtId="165" fontId="43" fillId="3" borderId="10" xfId="1" applyNumberFormat="1" applyFont="1" applyFill="1" applyBorder="1" applyAlignment="1">
      <alignment vertical="center"/>
    </xf>
    <xf numFmtId="165" fontId="10" fillId="0" borderId="20" xfId="1" applyNumberFormat="1" applyFont="1" applyFill="1" applyBorder="1" applyAlignment="1">
      <alignment vertical="center"/>
    </xf>
    <xf numFmtId="165" fontId="43" fillId="3" borderId="21" xfId="1" applyNumberFormat="1" applyFont="1" applyFill="1" applyBorder="1" applyAlignment="1">
      <alignment vertical="center"/>
    </xf>
    <xf numFmtId="164" fontId="46" fillId="4" borderId="22" xfId="1" applyFont="1" applyFill="1" applyBorder="1" applyAlignment="1">
      <alignment vertical="center"/>
    </xf>
    <xf numFmtId="165" fontId="46" fillId="4" borderId="15" xfId="1" applyNumberFormat="1" applyFont="1" applyFill="1" applyBorder="1" applyAlignment="1" applyProtection="1">
      <alignment horizontal="right" vertical="center"/>
    </xf>
    <xf numFmtId="165" fontId="43" fillId="4" borderId="15" xfId="1" applyNumberFormat="1" applyFont="1" applyFill="1" applyBorder="1" applyAlignment="1" applyProtection="1">
      <alignment horizontal="right" vertical="center"/>
    </xf>
    <xf numFmtId="165" fontId="43" fillId="4" borderId="23" xfId="1" applyNumberFormat="1" applyFont="1" applyFill="1" applyBorder="1" applyAlignment="1" applyProtection="1">
      <alignment horizontal="right" vertical="center"/>
    </xf>
    <xf numFmtId="164" fontId="10" fillId="0" borderId="22" xfId="1" applyFont="1" applyFill="1" applyBorder="1" applyAlignment="1">
      <alignment vertical="center"/>
    </xf>
    <xf numFmtId="165" fontId="10" fillId="0" borderId="15" xfId="1" applyNumberFormat="1" applyFont="1" applyFill="1" applyBorder="1" applyAlignment="1">
      <alignment vertical="center"/>
    </xf>
    <xf numFmtId="165" fontId="43" fillId="3" borderId="15" xfId="1" applyNumberFormat="1" applyFont="1" applyFill="1" applyBorder="1" applyAlignment="1">
      <alignment vertical="center"/>
    </xf>
    <xf numFmtId="165" fontId="10" fillId="0" borderId="24" xfId="1" applyNumberFormat="1" applyFont="1" applyFill="1" applyBorder="1" applyAlignment="1">
      <alignment vertical="center"/>
    </xf>
    <xf numFmtId="165" fontId="43" fillId="3" borderId="23" xfId="1" applyNumberFormat="1" applyFont="1" applyFill="1" applyBorder="1" applyAlignment="1">
      <alignment vertical="center"/>
    </xf>
    <xf numFmtId="164" fontId="44" fillId="4" borderId="0" xfId="2" applyFont="1" applyFill="1" applyAlignment="1">
      <alignment horizontal="right" vertical="center"/>
    </xf>
    <xf numFmtId="165" fontId="10" fillId="0" borderId="15" xfId="1" applyNumberFormat="1" applyFont="1" applyFill="1" applyBorder="1" applyAlignment="1" applyProtection="1">
      <alignment horizontal="right" vertical="center"/>
    </xf>
    <xf numFmtId="164" fontId="8" fillId="0" borderId="22" xfId="1" applyFont="1" applyFill="1" applyBorder="1" applyAlignment="1">
      <alignment vertical="center"/>
    </xf>
    <xf numFmtId="165" fontId="47" fillId="0" borderId="0" xfId="1" applyNumberFormat="1" applyFont="1" applyFill="1" applyBorder="1" applyAlignment="1">
      <alignment vertical="center"/>
    </xf>
    <xf numFmtId="164" fontId="7" fillId="5" borderId="22" xfId="1" applyFont="1" applyFill="1" applyBorder="1" applyAlignment="1">
      <alignment horizontal="left" vertical="center" indent="1"/>
    </xf>
    <xf numFmtId="165" fontId="7" fillId="5" borderId="15" xfId="1" applyNumberFormat="1" applyFont="1" applyFill="1" applyBorder="1" applyAlignment="1">
      <alignment horizontal="right" vertical="center"/>
    </xf>
    <xf numFmtId="165" fontId="10" fillId="5" borderId="15" xfId="1" applyNumberFormat="1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vertical="center"/>
    </xf>
    <xf numFmtId="164" fontId="9" fillId="0" borderId="22" xfId="1" applyFont="1" applyFill="1" applyBorder="1" applyAlignment="1">
      <alignment horizontal="right" vertical="center"/>
    </xf>
    <xf numFmtId="165" fontId="8" fillId="0" borderId="16" xfId="1" applyNumberFormat="1" applyFont="1" applyFill="1" applyBorder="1" applyAlignment="1" applyProtection="1">
      <alignment horizontal="right" vertical="center"/>
    </xf>
    <xf numFmtId="165" fontId="43" fillId="3" borderId="16" xfId="1" applyNumberFormat="1" applyFont="1" applyFill="1" applyBorder="1" applyAlignment="1" applyProtection="1">
      <alignment horizontal="right" vertical="center"/>
    </xf>
    <xf numFmtId="165" fontId="8" fillId="0" borderId="17" xfId="1" applyNumberFormat="1" applyFont="1" applyFill="1" applyBorder="1" applyAlignment="1" applyProtection="1">
      <alignment horizontal="right" vertical="center"/>
    </xf>
    <xf numFmtId="165" fontId="43" fillId="3" borderId="18" xfId="1" applyNumberFormat="1" applyFont="1" applyFill="1" applyBorder="1" applyAlignment="1" applyProtection="1">
      <alignment horizontal="right" vertical="center"/>
    </xf>
    <xf numFmtId="164" fontId="46" fillId="4" borderId="22" xfId="1" applyFont="1" applyFill="1" applyBorder="1" applyAlignment="1">
      <alignment vertical="center" wrapText="1"/>
    </xf>
    <xf numFmtId="164" fontId="44" fillId="0" borderId="0" xfId="2" applyFont="1" applyFill="1" applyBorder="1" applyAlignment="1">
      <alignment horizontal="right" vertical="center"/>
    </xf>
    <xf numFmtId="164" fontId="43" fillId="6" borderId="22" xfId="1" applyFont="1" applyFill="1" applyBorder="1" applyAlignment="1">
      <alignment vertical="center"/>
    </xf>
    <xf numFmtId="165" fontId="43" fillId="6" borderId="15" xfId="1" applyNumberFormat="1" applyFont="1" applyFill="1" applyBorder="1" applyAlignment="1" applyProtection="1">
      <alignment horizontal="right" vertical="center"/>
    </xf>
    <xf numFmtId="165" fontId="43" fillId="6" borderId="24" xfId="1" applyNumberFormat="1" applyFont="1" applyFill="1" applyBorder="1" applyAlignment="1" applyProtection="1">
      <alignment horizontal="right" vertical="center"/>
    </xf>
    <xf numFmtId="165" fontId="43" fillId="6" borderId="23" xfId="1" applyNumberFormat="1" applyFont="1" applyFill="1" applyBorder="1" applyAlignment="1" applyProtection="1">
      <alignment horizontal="right" vertical="center"/>
    </xf>
    <xf numFmtId="164" fontId="10" fillId="0" borderId="25" xfId="1" applyFont="1" applyFill="1" applyBorder="1" applyAlignment="1">
      <alignment vertical="center"/>
    </xf>
    <xf numFmtId="165" fontId="10" fillId="0" borderId="26" xfId="1" applyNumberFormat="1" applyFont="1" applyFill="1" applyBorder="1" applyAlignment="1">
      <alignment vertical="center"/>
    </xf>
    <xf numFmtId="165" fontId="43" fillId="3" borderId="26" xfId="1" applyNumberFormat="1" applyFont="1" applyFill="1" applyBorder="1" applyAlignment="1">
      <alignment vertical="center"/>
    </xf>
    <xf numFmtId="165" fontId="10" fillId="0" borderId="27" xfId="1" applyNumberFormat="1" applyFont="1" applyFill="1" applyBorder="1" applyAlignment="1">
      <alignment vertical="center"/>
    </xf>
    <xf numFmtId="165" fontId="43" fillId="3" borderId="28" xfId="1" applyNumberFormat="1" applyFont="1" applyFill="1" applyBorder="1" applyAlignment="1">
      <alignment vertical="center"/>
    </xf>
    <xf numFmtId="164" fontId="45" fillId="0" borderId="0" xfId="1" applyFont="1" applyFill="1" applyBorder="1" applyAlignment="1">
      <alignment vertical="center"/>
    </xf>
    <xf numFmtId="164" fontId="48" fillId="0" borderId="0" xfId="1" applyFont="1" applyFill="1" applyBorder="1" applyAlignment="1">
      <alignment vertical="center"/>
    </xf>
    <xf numFmtId="164" fontId="49" fillId="0" borderId="0" xfId="1" applyFont="1" applyFill="1" applyBorder="1" applyAlignment="1">
      <alignment vertical="center"/>
    </xf>
    <xf numFmtId="165" fontId="42" fillId="7" borderId="15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0" fontId="50" fillId="0" borderId="0" xfId="0" applyFont="1"/>
    <xf numFmtId="165" fontId="50" fillId="0" borderId="0" xfId="2" applyNumberFormat="1" applyFont="1" applyFill="1" applyBorder="1" applyAlignment="1" applyProtection="1">
      <alignment horizontal="right" vertical="center"/>
    </xf>
    <xf numFmtId="165" fontId="51" fillId="0" borderId="0" xfId="2" applyNumberFormat="1" applyFont="1" applyFill="1" applyBorder="1" applyAlignment="1" applyProtection="1">
      <alignment horizontal="right" vertical="center"/>
    </xf>
    <xf numFmtId="0" fontId="50" fillId="0" borderId="0" xfId="0" applyFont="1" applyBorder="1"/>
    <xf numFmtId="0" fontId="50" fillId="0" borderId="0" xfId="0" applyFont="1" applyFill="1"/>
    <xf numFmtId="165" fontId="50" fillId="0" borderId="1" xfId="0" applyNumberFormat="1" applyFont="1" applyBorder="1"/>
    <xf numFmtId="165" fontId="50" fillId="0" borderId="0" xfId="0" applyNumberFormat="1" applyFont="1" applyFill="1" applyBorder="1"/>
    <xf numFmtId="165" fontId="50" fillId="0" borderId="0" xfId="0" applyNumberFormat="1" applyFont="1"/>
    <xf numFmtId="165" fontId="50" fillId="0" borderId="0" xfId="0" applyNumberFormat="1" applyFont="1" applyFill="1"/>
    <xf numFmtId="165" fontId="50" fillId="0" borderId="0" xfId="2" applyNumberFormat="1" applyFont="1" applyFill="1" applyBorder="1" applyAlignment="1">
      <alignment vertical="center"/>
    </xf>
    <xf numFmtId="164" fontId="50" fillId="0" borderId="0" xfId="1" applyFont="1"/>
    <xf numFmtId="165" fontId="51" fillId="0" borderId="3" xfId="0" applyNumberFormat="1" applyFont="1" applyBorder="1"/>
    <xf numFmtId="165" fontId="51" fillId="0" borderId="0" xfId="0" applyNumberFormat="1" applyFont="1" applyFill="1" applyBorder="1"/>
    <xf numFmtId="165" fontId="50" fillId="0" borderId="0" xfId="2" applyNumberFormat="1" applyFont="1" applyFill="1" applyBorder="1" applyAlignment="1">
      <alignment horizontal="right" vertical="center"/>
    </xf>
    <xf numFmtId="164" fontId="13" fillId="0" borderId="0" xfId="2" applyFont="1" applyBorder="1" applyAlignment="1">
      <alignment vertical="center"/>
    </xf>
    <xf numFmtId="164" fontId="13" fillId="0" borderId="0" xfId="2" applyFont="1" applyBorder="1" applyAlignment="1">
      <alignment horizontal="right" vertical="center"/>
    </xf>
    <xf numFmtId="164" fontId="13" fillId="0" borderId="0" xfId="2" applyFont="1" applyFill="1" applyBorder="1" applyAlignment="1">
      <alignment vertical="center"/>
    </xf>
    <xf numFmtId="164" fontId="13" fillId="0" borderId="0" xfId="2" applyFont="1" applyFill="1" applyBorder="1" applyAlignment="1">
      <alignment horizontal="right" vertical="center"/>
    </xf>
    <xf numFmtId="0" fontId="11" fillId="0" borderId="0" xfId="0" applyFont="1"/>
    <xf numFmtId="166" fontId="13" fillId="0" borderId="0" xfId="2" applyNumberFormat="1" applyFont="1" applyBorder="1" applyAlignment="1">
      <alignment vertical="center"/>
    </xf>
    <xf numFmtId="166" fontId="13" fillId="11" borderId="1" xfId="2" applyNumberFormat="1" applyFont="1" applyFill="1" applyBorder="1" applyAlignment="1" applyProtection="1">
      <alignment horizontal="centerContinuous" vertical="center"/>
    </xf>
    <xf numFmtId="166" fontId="11" fillId="11" borderId="0" xfId="2" applyNumberFormat="1" applyFont="1" applyFill="1" applyBorder="1" applyAlignment="1">
      <alignment horizontal="right" vertical="center"/>
    </xf>
    <xf numFmtId="166" fontId="11" fillId="11" borderId="0" xfId="0" applyNumberFormat="1" applyFont="1" applyFill="1"/>
    <xf numFmtId="166" fontId="13" fillId="11" borderId="1" xfId="2" applyNumberFormat="1" applyFont="1" applyFill="1" applyBorder="1" applyAlignment="1" applyProtection="1">
      <alignment horizontal="center" vertical="center"/>
    </xf>
    <xf numFmtId="166" fontId="13" fillId="11" borderId="1" xfId="2" quotePrefix="1" applyNumberFormat="1" applyFont="1" applyFill="1" applyBorder="1" applyAlignment="1" applyProtection="1">
      <alignment horizontal="center" vertical="center"/>
    </xf>
    <xf numFmtId="164" fontId="13" fillId="0" borderId="0" xfId="2" applyFont="1" applyFill="1" applyBorder="1" applyAlignment="1" applyProtection="1">
      <alignment horizontal="right" vertical="center"/>
    </xf>
    <xf numFmtId="164" fontId="11" fillId="0" borderId="0" xfId="2" applyFont="1" applyFill="1" applyBorder="1" applyAlignment="1">
      <alignment horizontal="right" vertical="center"/>
    </xf>
    <xf numFmtId="165" fontId="13" fillId="9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>
      <alignment horizontal="right" vertical="center"/>
    </xf>
    <xf numFmtId="49" fontId="13" fillId="0" borderId="0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5" fontId="11" fillId="0" borderId="0" xfId="2" applyNumberFormat="1" applyFont="1" applyFill="1" applyBorder="1" applyAlignment="1" applyProtection="1">
      <alignment horizontal="right" vertical="center"/>
    </xf>
    <xf numFmtId="165" fontId="11" fillId="0" borderId="0" xfId="2" applyNumberFormat="1" applyFont="1" applyFill="1" applyBorder="1" applyAlignment="1">
      <alignment vertical="center"/>
    </xf>
    <xf numFmtId="165" fontId="13" fillId="9" borderId="0" xfId="2" applyNumberFormat="1" applyFont="1" applyFill="1" applyBorder="1" applyAlignment="1" applyProtection="1">
      <alignment horizontal="right" vertical="center"/>
    </xf>
    <xf numFmtId="49" fontId="13" fillId="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 applyProtection="1">
      <alignment horizontal="right" vertical="center"/>
    </xf>
    <xf numFmtId="165" fontId="11" fillId="9" borderId="0" xfId="2" applyNumberFormat="1" applyFont="1" applyFill="1" applyBorder="1" applyAlignment="1" applyProtection="1">
      <alignment horizontal="right" vertical="center"/>
    </xf>
    <xf numFmtId="165" fontId="13" fillId="9" borderId="1" xfId="2" applyNumberFormat="1" applyFont="1" applyFill="1" applyBorder="1" applyAlignment="1">
      <alignment vertical="center"/>
    </xf>
    <xf numFmtId="165" fontId="11" fillId="9" borderId="1" xfId="2" applyNumberFormat="1" applyFont="1" applyFill="1" applyBorder="1" applyAlignment="1" applyProtection="1">
      <alignment horizontal="right" vertical="center"/>
    </xf>
    <xf numFmtId="165" fontId="13" fillId="9" borderId="3" xfId="2" applyNumberFormat="1" applyFont="1" applyFill="1" applyBorder="1" applyAlignment="1" applyProtection="1">
      <alignment horizontal="right" vertical="center"/>
    </xf>
    <xf numFmtId="165" fontId="52" fillId="12" borderId="0" xfId="2" applyNumberFormat="1" applyFont="1" applyFill="1" applyBorder="1" applyAlignment="1">
      <alignment vertical="center"/>
    </xf>
    <xf numFmtId="165" fontId="52" fillId="12" borderId="0" xfId="2" applyNumberFormat="1" applyFont="1" applyFill="1" applyBorder="1" applyAlignment="1" applyProtection="1">
      <alignment horizontal="right" vertical="center"/>
    </xf>
    <xf numFmtId="165" fontId="52" fillId="12" borderId="1" xfId="2" applyNumberFormat="1" applyFont="1" applyFill="1" applyBorder="1" applyAlignment="1">
      <alignment vertical="center"/>
    </xf>
    <xf numFmtId="165" fontId="53" fillId="12" borderId="0" xfId="2" applyNumberFormat="1" applyFont="1" applyFill="1" applyBorder="1" applyAlignment="1">
      <alignment vertical="center"/>
    </xf>
    <xf numFmtId="165" fontId="52" fillId="12" borderId="1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/>
    <xf numFmtId="0" fontId="11" fillId="0" borderId="0" xfId="0" applyFont="1" applyBorder="1"/>
    <xf numFmtId="0" fontId="13" fillId="10" borderId="0" xfId="0" applyFont="1" applyFill="1"/>
    <xf numFmtId="165" fontId="11" fillId="9" borderId="1" xfId="0" applyNumberFormat="1" applyFont="1" applyFill="1" applyBorder="1"/>
    <xf numFmtId="0" fontId="11" fillId="9" borderId="0" xfId="0" applyFont="1" applyFill="1" applyBorder="1"/>
    <xf numFmtId="165" fontId="11" fillId="9" borderId="0" xfId="0" applyNumberFormat="1" applyFont="1" applyFill="1" applyBorder="1"/>
    <xf numFmtId="165" fontId="13" fillId="9" borderId="3" xfId="0" applyNumberFormat="1" applyFont="1" applyFill="1" applyBorder="1"/>
    <xf numFmtId="165" fontId="13" fillId="9" borderId="0" xfId="0" applyNumberFormat="1" applyFont="1" applyFill="1" applyBorder="1"/>
    <xf numFmtId="165" fontId="52" fillId="12" borderId="0" xfId="0" applyNumberFormat="1" applyFont="1" applyFill="1"/>
    <xf numFmtId="0" fontId="52" fillId="12" borderId="0" xfId="0" applyFont="1" applyFill="1" applyBorder="1"/>
    <xf numFmtId="164" fontId="52" fillId="12" borderId="0" xfId="1" applyFont="1" applyFill="1"/>
    <xf numFmtId="0" fontId="52" fillId="12" borderId="0" xfId="0" applyFont="1" applyFill="1"/>
    <xf numFmtId="0" fontId="53" fillId="9" borderId="0" xfId="0" applyFont="1" applyFill="1"/>
    <xf numFmtId="0" fontId="53" fillId="0" borderId="0" xfId="0" applyFont="1"/>
    <xf numFmtId="165" fontId="51" fillId="0" borderId="0" xfId="0" applyNumberFormat="1" applyFont="1" applyBorder="1"/>
    <xf numFmtId="172" fontId="13" fillId="9" borderId="0" xfId="11" applyNumberFormat="1" applyFont="1" applyFill="1" applyBorder="1"/>
    <xf numFmtId="172" fontId="11" fillId="9" borderId="0" xfId="11" applyNumberFormat="1" applyFont="1" applyFill="1" applyBorder="1"/>
    <xf numFmtId="165" fontId="13" fillId="9" borderId="3" xfId="2" applyNumberFormat="1" applyFont="1" applyFill="1" applyBorder="1" applyAlignment="1">
      <alignment vertical="center"/>
    </xf>
    <xf numFmtId="164" fontId="13" fillId="0" borderId="0" xfId="2" applyFont="1" applyBorder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166" fontId="11" fillId="0" borderId="0" xfId="0" applyNumberFormat="1" applyFont="1" applyFill="1"/>
    <xf numFmtId="165" fontId="13" fillId="0" borderId="0" xfId="2" applyNumberFormat="1" applyFont="1" applyFill="1" applyBorder="1" applyAlignment="1">
      <alignment vertical="center"/>
    </xf>
    <xf numFmtId="165" fontId="52" fillId="0" borderId="0" xfId="2" applyNumberFormat="1" applyFont="1" applyFill="1" applyBorder="1" applyAlignment="1">
      <alignment vertical="center"/>
    </xf>
    <xf numFmtId="165" fontId="13" fillId="0" borderId="0" xfId="2" applyNumberFormat="1" applyFont="1" applyFill="1" applyBorder="1" applyAlignment="1">
      <alignment horizontal="right" vertical="center"/>
    </xf>
    <xf numFmtId="165" fontId="13" fillId="0" borderId="0" xfId="2" applyNumberFormat="1" applyFont="1" applyFill="1" applyBorder="1" applyAlignment="1" applyProtection="1">
      <alignment horizontal="right" vertical="center"/>
    </xf>
    <xf numFmtId="165" fontId="52" fillId="0" borderId="0" xfId="2" applyNumberFormat="1" applyFont="1" applyFill="1" applyBorder="1" applyAlignment="1" applyProtection="1">
      <alignment horizontal="right" vertical="center"/>
    </xf>
    <xf numFmtId="164" fontId="12" fillId="0" borderId="0" xfId="2" applyFont="1" applyFill="1" applyAlignment="1">
      <alignment horizontal="left" vertical="center"/>
    </xf>
    <xf numFmtId="165" fontId="54" fillId="0" borderId="0" xfId="2" applyNumberFormat="1" applyFont="1" applyBorder="1" applyAlignment="1">
      <alignment vertical="center"/>
    </xf>
    <xf numFmtId="165" fontId="54" fillId="0" borderId="0" xfId="2" applyNumberFormat="1" applyFont="1" applyBorder="1" applyAlignment="1">
      <alignment horizontal="right" vertical="center"/>
    </xf>
    <xf numFmtId="165" fontId="54" fillId="0" borderId="0" xfId="2" applyNumberFormat="1" applyFont="1" applyFill="1" applyBorder="1" applyAlignment="1">
      <alignment vertical="center"/>
    </xf>
    <xf numFmtId="164" fontId="55" fillId="0" borderId="0" xfId="2" applyFont="1" applyFill="1" applyAlignment="1">
      <alignment horizontal="left" vertical="center"/>
    </xf>
    <xf numFmtId="0" fontId="0" fillId="0" borderId="0" xfId="0" applyFill="1" applyBorder="1"/>
    <xf numFmtId="164" fontId="56" fillId="0" borderId="0" xfId="2" applyFont="1" applyFill="1" applyAlignment="1">
      <alignment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Alignment="1">
      <alignment horizontal="right" vertical="center"/>
    </xf>
    <xf numFmtId="164" fontId="13" fillId="0" borderId="0" xfId="2" applyFont="1" applyFill="1" applyBorder="1" applyAlignment="1" applyProtection="1">
      <alignment vertical="center"/>
    </xf>
    <xf numFmtId="164" fontId="13" fillId="0" borderId="0" xfId="2" applyFont="1" applyFill="1" applyAlignment="1">
      <alignment vertical="center"/>
    </xf>
    <xf numFmtId="164" fontId="57" fillId="0" borderId="0" xfId="2" applyFont="1" applyFill="1" applyBorder="1" applyAlignment="1">
      <alignment vertical="center"/>
    </xf>
    <xf numFmtId="49" fontId="13" fillId="10" borderId="0" xfId="2" applyNumberFormat="1" applyFont="1" applyFill="1" applyBorder="1" applyAlignment="1">
      <alignment vertical="center"/>
    </xf>
    <xf numFmtId="165" fontId="13" fillId="9" borderId="1" xfId="2" applyNumberFormat="1" applyFont="1" applyFill="1" applyBorder="1" applyAlignment="1">
      <alignment horizontal="right" vertical="center"/>
    </xf>
    <xf numFmtId="164" fontId="11" fillId="0" borderId="0" xfId="2" applyFont="1" applyFill="1" applyBorder="1" applyAlignment="1">
      <alignment vertical="center"/>
    </xf>
    <xf numFmtId="164" fontId="58" fillId="0" borderId="0" xfId="2" applyFont="1" applyFill="1" applyAlignment="1">
      <alignment vertical="center"/>
    </xf>
    <xf numFmtId="165" fontId="58" fillId="0" borderId="0" xfId="2" applyNumberFormat="1" applyFont="1" applyFill="1" applyBorder="1" applyAlignment="1">
      <alignment horizontal="right" vertical="center"/>
    </xf>
    <xf numFmtId="165" fontId="12" fillId="0" borderId="0" xfId="2" applyNumberFormat="1" applyFont="1" applyFill="1" applyAlignment="1">
      <alignment vertical="center"/>
    </xf>
    <xf numFmtId="164" fontId="56" fillId="0" borderId="0" xfId="2" applyFont="1" applyFill="1" applyBorder="1" applyAlignment="1">
      <alignment vertical="center"/>
    </xf>
    <xf numFmtId="164" fontId="11" fillId="0" borderId="0" xfId="2" applyFont="1" applyFill="1" applyBorder="1" applyAlignment="1">
      <alignment horizontal="left" vertical="center"/>
    </xf>
    <xf numFmtId="165" fontId="13" fillId="9" borderId="2" xfId="2" applyNumberFormat="1" applyFont="1" applyFill="1" applyBorder="1" applyAlignment="1">
      <alignment horizontal="right" vertical="center"/>
    </xf>
    <xf numFmtId="165" fontId="58" fillId="0" borderId="0" xfId="2" applyNumberFormat="1" applyFont="1" applyFill="1" applyAlignment="1">
      <alignment horizontal="right" vertical="center"/>
    </xf>
    <xf numFmtId="0" fontId="11" fillId="0" borderId="0" xfId="13" applyFont="1" applyAlignment="1">
      <alignment vertical="center"/>
    </xf>
    <xf numFmtId="173" fontId="11" fillId="0" borderId="0" xfId="2" applyNumberFormat="1" applyFont="1" applyFill="1" applyBorder="1" applyAlignment="1">
      <alignment vertical="center"/>
    </xf>
    <xf numFmtId="173" fontId="11" fillId="0" borderId="0" xfId="3" applyNumberFormat="1" applyFont="1" applyFill="1" applyBorder="1" applyAlignment="1">
      <alignment horizontal="right" vertical="center"/>
    </xf>
    <xf numFmtId="173" fontId="13" fillId="0" borderId="0" xfId="3" applyNumberFormat="1" applyFont="1" applyFill="1" applyBorder="1" applyAlignment="1" applyProtection="1">
      <alignment horizontal="right" vertical="center"/>
    </xf>
    <xf numFmtId="173" fontId="11" fillId="0" borderId="0" xfId="3" applyNumberFormat="1" applyFont="1" applyFill="1" applyBorder="1" applyAlignment="1" applyProtection="1">
      <alignment horizontal="right" vertical="center"/>
    </xf>
    <xf numFmtId="165" fontId="59" fillId="0" borderId="0" xfId="2" applyNumberFormat="1" applyFont="1" applyFill="1" applyAlignment="1">
      <alignment vertical="center"/>
    </xf>
    <xf numFmtId="0" fontId="11" fillId="0" borderId="0" xfId="13" applyFont="1" applyFill="1" applyAlignment="1">
      <alignment vertical="center"/>
    </xf>
    <xf numFmtId="0" fontId="11" fillId="0" borderId="0" xfId="13" applyFont="1" applyBorder="1" applyAlignment="1">
      <alignment vertical="center"/>
    </xf>
    <xf numFmtId="0" fontId="11" fillId="0" borderId="0" xfId="13" applyFont="1" applyFill="1" applyBorder="1" applyAlignment="1">
      <alignment vertical="center"/>
    </xf>
    <xf numFmtId="0" fontId="1" fillId="0" borderId="0" xfId="14"/>
    <xf numFmtId="165" fontId="11" fillId="0" borderId="0" xfId="2" applyNumberFormat="1" applyFont="1" applyFill="1" applyAlignment="1">
      <alignment vertical="center"/>
    </xf>
    <xf numFmtId="165" fontId="17" fillId="0" borderId="0" xfId="9" applyNumberFormat="1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164" fontId="59" fillId="0" borderId="0" xfId="2" applyFont="1" applyBorder="1" applyAlignment="1">
      <alignment vertical="center"/>
    </xf>
    <xf numFmtId="165" fontId="13" fillId="0" borderId="0" xfId="2" applyNumberFormat="1" applyFont="1" applyFill="1" applyAlignment="1">
      <alignment horizontal="right" vertical="center"/>
    </xf>
    <xf numFmtId="1" fontId="13" fillId="10" borderId="0" xfId="2" applyNumberFormat="1" applyFont="1" applyFill="1" applyBorder="1" applyAlignment="1">
      <alignment vertical="center"/>
    </xf>
    <xf numFmtId="164" fontId="60" fillId="0" borderId="0" xfId="2" applyFont="1" applyFill="1" applyAlignment="1">
      <alignment vertical="center"/>
    </xf>
    <xf numFmtId="164" fontId="61" fillId="0" borderId="0" xfId="2" applyFont="1" applyFill="1" applyAlignment="1">
      <alignment vertical="center"/>
    </xf>
    <xf numFmtId="1" fontId="62" fillId="0" borderId="0" xfId="2" applyNumberFormat="1" applyFont="1" applyFill="1" applyAlignment="1">
      <alignment vertical="center"/>
    </xf>
    <xf numFmtId="165" fontId="13" fillId="0" borderId="0" xfId="2" applyNumberFormat="1" applyFont="1" applyFill="1" applyAlignment="1">
      <alignment vertical="center"/>
    </xf>
    <xf numFmtId="165" fontId="11" fillId="0" borderId="0" xfId="3" applyNumberFormat="1" applyFont="1" applyFill="1" applyAlignment="1">
      <alignment horizontal="right" vertical="center"/>
    </xf>
    <xf numFmtId="165" fontId="11" fillId="0" borderId="0" xfId="3" applyNumberFormat="1" applyFont="1" applyFill="1" applyAlignment="1">
      <alignment vertical="center"/>
    </xf>
    <xf numFmtId="43" fontId="53" fillId="12" borderId="0" xfId="15" applyFont="1" applyFill="1" applyBorder="1" applyAlignment="1">
      <alignment vertical="center"/>
    </xf>
    <xf numFmtId="1" fontId="11" fillId="0" borderId="0" xfId="2" applyNumberFormat="1" applyFont="1" applyFill="1" applyAlignment="1">
      <alignment horizontal="left" vertical="center"/>
    </xf>
    <xf numFmtId="165" fontId="11" fillId="0" borderId="0" xfId="3" applyNumberFormat="1" applyFont="1" applyFill="1" applyBorder="1" applyAlignment="1">
      <alignment horizontal="right" vertical="center"/>
    </xf>
    <xf numFmtId="165" fontId="11" fillId="0" borderId="0" xfId="3" applyNumberFormat="1" applyFont="1" applyFill="1" applyBorder="1" applyAlignment="1">
      <alignment vertical="center"/>
    </xf>
    <xf numFmtId="1" fontId="11" fillId="0" borderId="0" xfId="2" applyNumberFormat="1" applyFont="1" applyFill="1" applyBorder="1" applyAlignment="1">
      <alignment horizontal="left" vertical="center"/>
    </xf>
    <xf numFmtId="1" fontId="63" fillId="0" borderId="0" xfId="2" applyNumberFormat="1" applyFont="1" applyFill="1" applyAlignment="1">
      <alignment vertical="center"/>
    </xf>
    <xf numFmtId="1" fontId="13" fillId="0" borderId="0" xfId="2" applyNumberFormat="1" applyFont="1" applyFill="1" applyAlignment="1">
      <alignment vertical="center"/>
    </xf>
    <xf numFmtId="165" fontId="13" fillId="0" borderId="0" xfId="3" applyNumberFormat="1" applyFont="1" applyFill="1" applyAlignment="1">
      <alignment horizontal="right" vertical="center"/>
    </xf>
    <xf numFmtId="164" fontId="13" fillId="8" borderId="0" xfId="2" applyFont="1" applyFill="1" applyBorder="1" applyAlignment="1" applyProtection="1">
      <alignment horizontal="center" vertical="center"/>
    </xf>
    <xf numFmtId="164" fontId="13" fillId="0" borderId="0" xfId="2" applyFont="1" applyBorder="1" applyAlignment="1">
      <alignment horizontal="left" vertical="center"/>
    </xf>
    <xf numFmtId="164" fontId="13" fillId="0" borderId="0" xfId="2" applyFont="1" applyAlignment="1">
      <alignment horizontal="left" vertical="center"/>
    </xf>
    <xf numFmtId="164" fontId="12" fillId="0" borderId="0" xfId="2" applyFont="1" applyFill="1" applyAlignment="1">
      <alignment horizontal="left" vertical="center"/>
    </xf>
    <xf numFmtId="49" fontId="13" fillId="10" borderId="0" xfId="2" applyNumberFormat="1" applyFont="1" applyFill="1" applyBorder="1" applyAlignment="1">
      <alignment horizontal="left" vertical="center"/>
    </xf>
    <xf numFmtId="165" fontId="13" fillId="10" borderId="0" xfId="2" applyNumberFormat="1" applyFont="1" applyFill="1" applyBorder="1" applyAlignment="1">
      <alignment horizontal="left" vertical="center"/>
    </xf>
    <xf numFmtId="167" fontId="20" fillId="0" borderId="1" xfId="4" applyFont="1" applyFill="1" applyBorder="1" applyAlignment="1">
      <alignment horizontal="center" vertical="center" wrapText="1"/>
    </xf>
    <xf numFmtId="167" fontId="21" fillId="0" borderId="1" xfId="4" applyFont="1" applyFill="1" applyBorder="1" applyAlignment="1">
      <alignment horizontal="center" vertical="center" wrapText="1"/>
    </xf>
    <xf numFmtId="167" fontId="18" fillId="2" borderId="1" xfId="8" applyFont="1" applyFill="1" applyBorder="1" applyAlignment="1">
      <alignment horizontal="center"/>
    </xf>
    <xf numFmtId="167" fontId="18" fillId="0" borderId="1" xfId="5" applyFont="1" applyFill="1" applyBorder="1" applyAlignment="1">
      <alignment horizontal="center"/>
    </xf>
    <xf numFmtId="167" fontId="21" fillId="0" borderId="1" xfId="5" applyFont="1" applyFill="1" applyBorder="1" applyAlignment="1">
      <alignment horizontal="center"/>
    </xf>
    <xf numFmtId="165" fontId="42" fillId="3" borderId="7" xfId="1" applyNumberFormat="1" applyFont="1" applyFill="1" applyBorder="1" applyAlignment="1">
      <alignment horizontal="center" vertical="center"/>
    </xf>
    <xf numFmtId="165" fontId="42" fillId="3" borderId="8" xfId="1" applyNumberFormat="1" applyFont="1" applyFill="1" applyBorder="1" applyAlignment="1">
      <alignment horizontal="center" vertical="center"/>
    </xf>
    <xf numFmtId="164" fontId="42" fillId="3" borderId="9" xfId="1" applyFont="1" applyFill="1" applyBorder="1" applyAlignment="1">
      <alignment horizontal="center" vertical="center"/>
    </xf>
    <xf numFmtId="164" fontId="42" fillId="3" borderId="14" xfId="1" applyFont="1" applyFill="1" applyBorder="1" applyAlignment="1">
      <alignment horizontal="center" vertical="center"/>
    </xf>
    <xf numFmtId="165" fontId="43" fillId="3" borderId="10" xfId="1" applyNumberFormat="1" applyFont="1" applyFill="1" applyBorder="1" applyAlignment="1">
      <alignment horizontal="center" vertical="center" wrapText="1"/>
    </xf>
    <xf numFmtId="165" fontId="43" fillId="3" borderId="15" xfId="1" applyNumberFormat="1" applyFont="1" applyFill="1" applyBorder="1" applyAlignment="1">
      <alignment horizontal="center" vertical="center" wrapText="1"/>
    </xf>
    <xf numFmtId="165" fontId="43" fillId="3" borderId="8" xfId="1" applyNumberFormat="1" applyFont="1" applyFill="1" applyBorder="1" applyAlignment="1">
      <alignment horizontal="center" vertical="center" wrapText="1"/>
    </xf>
    <xf numFmtId="165" fontId="43" fillId="3" borderId="13" xfId="1" applyNumberFormat="1" applyFont="1" applyFill="1" applyBorder="1" applyAlignment="1">
      <alignment horizontal="center" vertical="center"/>
    </xf>
    <xf numFmtId="165" fontId="43" fillId="3" borderId="18" xfId="1" applyNumberFormat="1" applyFont="1" applyFill="1" applyBorder="1" applyAlignment="1">
      <alignment horizontal="center" vertical="center"/>
    </xf>
    <xf numFmtId="165" fontId="42" fillId="3" borderId="16" xfId="1" applyNumberFormat="1" applyFont="1" applyFill="1" applyBorder="1" applyAlignment="1">
      <alignment horizontal="center" vertical="center"/>
    </xf>
    <xf numFmtId="165" fontId="42" fillId="3" borderId="17" xfId="1" applyNumberFormat="1" applyFont="1" applyFill="1" applyBorder="1" applyAlignment="1">
      <alignment horizontal="center" vertical="center"/>
    </xf>
    <xf numFmtId="164" fontId="13" fillId="8" borderId="0" xfId="2" applyFont="1" applyFill="1" applyBorder="1" applyAlignment="1" applyProtection="1">
      <alignment horizontal="centerContinuous" vertical="center"/>
    </xf>
  </cellXfs>
  <cellStyles count="16">
    <cellStyle name="Normal" xfId="0" builtinId="0"/>
    <cellStyle name="Normal 11" xfId="13"/>
    <cellStyle name="Normal 2" xfId="4"/>
    <cellStyle name="Normal 3" xfId="6"/>
    <cellStyle name="Normal 4" xfId="7"/>
    <cellStyle name="Normal 5" xfId="10"/>
    <cellStyle name="Normal 5 2" xfId="12"/>
    <cellStyle name="Normal 6" xfId="14"/>
    <cellStyle name="Normal_DVA - Consolidada 2007" xfId="5"/>
    <cellStyle name="Normal_Ideiasnet_FLUXO DE CAIXA 4 Trim 2009- flávia  nota explicativa definitivo completo (Sheila)" xfId="8"/>
    <cellStyle name="Porcentagem" xfId="11" builtinId="5"/>
    <cellStyle name="Separador de milhares 2 2" xfId="9"/>
    <cellStyle name="Vírgula" xfId="1" builtinId="3"/>
    <cellStyle name="Vírgula 2" xfId="15"/>
    <cellStyle name="Vírgula 2 2 2" xfId="3"/>
    <cellStyle name="Vírgula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Storage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ORCAMENTO\2019\OR&#199;AMENTOS\03%20-%20MAR&#199;O\BASE%20AUXILIARES\0319%20BASE%20CLASSIFICA&#199;&#195;O_NV_2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lauconpereira\Library\Containers\com.apple.mail\Data\Library\Mail%20Downloads\65E32D25-D8B6-441B-BD5B-9A96A2C8F3FB\Maxitel_Model_FIN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rnev%202006%20budget%20v10xls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Rede/Quattuor/Relacao%20de%20filiais%20e%20produtos%20-%20to%20Paranho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iro\Relatorios\Relatorio%20de%20Reportagem%20201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AppData\Roaming\OpenText\DM\Temp\IGCP-%2325229-v3-Projeto_Z_-_Modelo_Financeiro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abelo\Documents\Clientes\Audit\Banco%20Fidis\Diversos\Wordproc\31.12.08\DF&#180;s\Fidis%20DF's%2031dez08%20-%20Fina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Unipar\2002\Imobilizado%20DQ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My%20Documents\Clientes\5%20Paul%20Wurth\2008\4%2031.12.08\Relatorios\Paul%20Wurth%20-%20DF's%2031dez08%20-%20Draft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paul%20wurth\Paul%20Wurth\30.06.2006\Relatorios\Boneca\DF's%20Bonec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Clientes\Biosint&#233;tica\31.12.03\Administra&#231;&#227;o%20do%20JOB\Comparativo%20dez02%20x%20dez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</sheetNames>
    <sheetDataSet>
      <sheetData sheetId="0"/>
      <sheetData sheetId="1"/>
      <sheetData sheetId="2" refreshError="1">
        <row r="10">
          <cell r="B10">
            <v>32878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</sheetNames>
    <sheetDataSet>
      <sheetData sheetId="0"/>
      <sheetData sheetId="1"/>
      <sheetData sheetId="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Input"/>
      <sheetName val="Receita Bruta"/>
      <sheetName val="Capa"/>
      <sheetName val="Ano"/>
      <sheetName val="Mes"/>
      <sheetName val="Acumulado"/>
      <sheetName val="IDNT"/>
      <sheetName val="Cash Flow"/>
      <sheetName val="LTM"/>
      <sheetName val="Composição"/>
    </sheetNames>
    <sheetDataSet>
      <sheetData sheetId="0">
        <row r="5">
          <cell r="A5" t="str">
            <v>Addcomm</v>
          </cell>
        </row>
      </sheetData>
      <sheetData sheetId="1">
        <row r="5">
          <cell r="A5" t="str">
            <v>Addcomm</v>
          </cell>
          <cell r="B5">
            <v>0.54</v>
          </cell>
          <cell r="C5">
            <v>0.54</v>
          </cell>
          <cell r="D5">
            <v>0.54</v>
          </cell>
          <cell r="E5">
            <v>0.54</v>
          </cell>
          <cell r="F5">
            <v>0.54</v>
          </cell>
          <cell r="G5">
            <v>0.54</v>
          </cell>
          <cell r="H5">
            <v>0.54</v>
          </cell>
          <cell r="I5">
            <v>0.54</v>
          </cell>
          <cell r="J5">
            <v>0.54</v>
          </cell>
          <cell r="K5">
            <v>0.5675</v>
          </cell>
          <cell r="L5">
            <v>0.5675</v>
          </cell>
          <cell r="M5">
            <v>0.5675</v>
          </cell>
          <cell r="N5">
            <v>0</v>
          </cell>
          <cell r="O5">
            <v>1</v>
          </cell>
          <cell r="P5">
            <v>1</v>
          </cell>
          <cell r="Q5">
            <v>1</v>
          </cell>
          <cell r="R5">
            <v>1</v>
          </cell>
          <cell r="S5">
            <v>1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</row>
        <row r="6">
          <cell r="A6" t="str">
            <v>Automatos</v>
          </cell>
          <cell r="B6">
            <v>0.34599999999999997</v>
          </cell>
          <cell r="C6">
            <v>0.34599999999999997</v>
          </cell>
          <cell r="D6">
            <v>0.34599999999999997</v>
          </cell>
          <cell r="E6">
            <v>0.34599999999999997</v>
          </cell>
          <cell r="F6">
            <v>0.34599999999999997</v>
          </cell>
          <cell r="G6">
            <v>0.34599999999999997</v>
          </cell>
          <cell r="H6">
            <v>0.34610000000000002</v>
          </cell>
          <cell r="I6">
            <v>0.34610000000000002</v>
          </cell>
          <cell r="J6">
            <v>0.34610000000000002</v>
          </cell>
          <cell r="K6">
            <v>0.34610000000000002</v>
          </cell>
          <cell r="L6">
            <v>0.34610000000000002</v>
          </cell>
          <cell r="M6">
            <v>0.34610000000000002</v>
          </cell>
          <cell r="N6">
            <v>0</v>
          </cell>
          <cell r="O6">
            <v>0.34610000000000002</v>
          </cell>
          <cell r="P6">
            <v>0.34610000000000002</v>
          </cell>
          <cell r="Q6">
            <v>0.34610000000000002</v>
          </cell>
          <cell r="R6">
            <v>0.43419999999999997</v>
          </cell>
          <cell r="S6">
            <v>0.43419999999999997</v>
          </cell>
          <cell r="T6">
            <v>0.43419999999999997</v>
          </cell>
          <cell r="U6">
            <v>0.63649999999999995</v>
          </cell>
          <cell r="V6">
            <v>0.63649999999999995</v>
          </cell>
          <cell r="W6">
            <v>0.63649999999999995</v>
          </cell>
          <cell r="X6">
            <v>0.63649999999999995</v>
          </cell>
          <cell r="Y6">
            <v>0.63649999999999995</v>
          </cell>
          <cell r="Z6">
            <v>0.63649999999999995</v>
          </cell>
          <cell r="AA6">
            <v>0</v>
          </cell>
          <cell r="AB6">
            <v>0.5181</v>
          </cell>
          <cell r="AC6">
            <v>0.5181</v>
          </cell>
          <cell r="AD6">
            <v>0.5181</v>
          </cell>
          <cell r="AE6">
            <v>0.5181</v>
          </cell>
          <cell r="AF6">
            <v>0.5181</v>
          </cell>
          <cell r="AG6">
            <v>0.5181</v>
          </cell>
          <cell r="AH6">
            <v>0.5181</v>
          </cell>
          <cell r="AI6">
            <v>0.5181</v>
          </cell>
          <cell r="AJ6">
            <v>0.5181</v>
          </cell>
          <cell r="AK6">
            <v>0.5181</v>
          </cell>
          <cell r="AL6">
            <v>0.5181</v>
          </cell>
          <cell r="AM6">
            <v>0.5181</v>
          </cell>
          <cell r="AN6">
            <v>0</v>
          </cell>
        </row>
        <row r="7">
          <cell r="A7" t="str">
            <v>Bolsa de Mulher</v>
          </cell>
          <cell r="B7">
            <v>0.95699999999999996</v>
          </cell>
          <cell r="C7">
            <v>0.95699999999999996</v>
          </cell>
          <cell r="D7">
            <v>0.95699999999999996</v>
          </cell>
          <cell r="E7">
            <v>0.95699999999999996</v>
          </cell>
          <cell r="F7">
            <v>0.95699999999999996</v>
          </cell>
          <cell r="G7">
            <v>0.95699999999999996</v>
          </cell>
          <cell r="H7">
            <v>0.95699999999999996</v>
          </cell>
          <cell r="I7">
            <v>0.95699999999999996</v>
          </cell>
          <cell r="J7">
            <v>0.95699999999999996</v>
          </cell>
          <cell r="K7">
            <v>0.95689999999999997</v>
          </cell>
          <cell r="L7">
            <v>0.95689999999999997</v>
          </cell>
          <cell r="M7">
            <v>0.95689999999999997</v>
          </cell>
          <cell r="N7">
            <v>0</v>
          </cell>
          <cell r="O7">
            <v>0.95689999999999997</v>
          </cell>
          <cell r="P7">
            <v>0.95689999999999997</v>
          </cell>
          <cell r="Q7">
            <v>0.95689999999999997</v>
          </cell>
          <cell r="R7">
            <v>0.95689999999999997</v>
          </cell>
          <cell r="S7">
            <v>0.95689999999999997</v>
          </cell>
          <cell r="T7">
            <v>0.95689999999999997</v>
          </cell>
          <cell r="U7">
            <v>0.97140000000000004</v>
          </cell>
          <cell r="V7">
            <v>0.97140000000000004</v>
          </cell>
          <cell r="W7">
            <v>0.97140000000000004</v>
          </cell>
          <cell r="X7">
            <v>0.97140000000000004</v>
          </cell>
          <cell r="Y7">
            <v>0.97140000000000004</v>
          </cell>
          <cell r="Z7">
            <v>0.97140000000000004</v>
          </cell>
          <cell r="AA7">
            <v>0</v>
          </cell>
          <cell r="AB7">
            <v>0.97729999999999995</v>
          </cell>
          <cell r="AC7">
            <v>0.97729999999999995</v>
          </cell>
          <cell r="AD7">
            <v>0.97729999999999995</v>
          </cell>
          <cell r="AE7">
            <v>0.97729999999999995</v>
          </cell>
          <cell r="AF7">
            <v>0.97729999999999995</v>
          </cell>
          <cell r="AG7">
            <v>0.97729999999999995</v>
          </cell>
          <cell r="AH7">
            <v>0.97729999999999995</v>
          </cell>
          <cell r="AI7">
            <v>0.97729999999999995</v>
          </cell>
          <cell r="AJ7">
            <v>0.97729999999999995</v>
          </cell>
          <cell r="AK7">
            <v>0.97729999999999995</v>
          </cell>
          <cell r="AL7">
            <v>0.97729999999999995</v>
          </cell>
          <cell r="AM7">
            <v>0.97729999999999995</v>
          </cell>
          <cell r="AN7">
            <v>0</v>
          </cell>
        </row>
        <row r="8">
          <cell r="A8" t="str">
            <v>Brain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0.2</v>
          </cell>
          <cell r="P8">
            <v>0.2</v>
          </cell>
          <cell r="Q8">
            <v>0.2</v>
          </cell>
          <cell r="R8">
            <v>0.4</v>
          </cell>
          <cell r="S8">
            <v>0.4</v>
          </cell>
          <cell r="T8">
            <v>0.4</v>
          </cell>
          <cell r="U8">
            <v>0.4</v>
          </cell>
          <cell r="V8">
            <v>0.4</v>
          </cell>
          <cell r="W8">
            <v>0.4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</row>
        <row r="9">
          <cell r="A9" t="str">
            <v>Brands</v>
          </cell>
          <cell r="B9">
            <v>1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N9">
            <v>0</v>
          </cell>
          <cell r="O9">
            <v>1</v>
          </cell>
          <cell r="P9">
            <v>1</v>
          </cell>
          <cell r="Q9">
            <v>1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</row>
        <row r="10">
          <cell r="A10" t="str">
            <v>CiaShop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0.5</v>
          </cell>
          <cell r="AK10">
            <v>0.5</v>
          </cell>
          <cell r="AL10">
            <v>0.5</v>
          </cell>
          <cell r="AM10">
            <v>0.5</v>
          </cell>
          <cell r="AN10">
            <v>0</v>
          </cell>
        </row>
        <row r="11">
          <cell r="A11" t="str">
            <v>Hands</v>
          </cell>
          <cell r="B11">
            <v>0.51400000000000001</v>
          </cell>
          <cell r="C11">
            <v>0.51400000000000001</v>
          </cell>
          <cell r="D11">
            <v>0.51400000000000001</v>
          </cell>
          <cell r="E11">
            <v>0.51400000000000001</v>
          </cell>
          <cell r="F11">
            <v>0.51400000000000001</v>
          </cell>
          <cell r="G11">
            <v>0.51400000000000001</v>
          </cell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N11">
            <v>0</v>
          </cell>
          <cell r="O11">
            <v>0.8</v>
          </cell>
          <cell r="P11">
            <v>0.8</v>
          </cell>
          <cell r="Q11">
            <v>0.8</v>
          </cell>
          <cell r="R11">
            <v>0.8</v>
          </cell>
          <cell r="S11">
            <v>0.8</v>
          </cell>
          <cell r="T11">
            <v>0.8</v>
          </cell>
          <cell r="U11">
            <v>0.8</v>
          </cell>
          <cell r="V11">
            <v>0.8</v>
          </cell>
          <cell r="W11">
            <v>0.8</v>
          </cell>
          <cell r="X11">
            <v>0.79979999999999996</v>
          </cell>
          <cell r="Y11">
            <v>0.79979999999999996</v>
          </cell>
          <cell r="Z11">
            <v>0.79979999999999996</v>
          </cell>
          <cell r="AA11">
            <v>0</v>
          </cell>
          <cell r="AB11">
            <v>0.80010000000000003</v>
          </cell>
          <cell r="AC11">
            <v>0.80010000000000003</v>
          </cell>
          <cell r="AD11">
            <v>0.80010000000000003</v>
          </cell>
          <cell r="AE11">
            <v>0.67500000000000004</v>
          </cell>
          <cell r="AF11">
            <v>0.67500000000000004</v>
          </cell>
          <cell r="AG11">
            <v>0.67500000000000004</v>
          </cell>
          <cell r="AH11">
            <v>0.67500000000000004</v>
          </cell>
          <cell r="AI11">
            <v>0.67500000000000004</v>
          </cell>
          <cell r="AJ11">
            <v>0.67500000000000004</v>
          </cell>
          <cell r="AK11">
            <v>0.67500000000000004</v>
          </cell>
          <cell r="AL11">
            <v>0.67500000000000004</v>
          </cell>
          <cell r="AM11">
            <v>0</v>
          </cell>
          <cell r="AN11">
            <v>0</v>
          </cell>
        </row>
        <row r="12">
          <cell r="A12" t="str">
            <v>iMusica</v>
          </cell>
          <cell r="B12">
            <v>0.93700000000000006</v>
          </cell>
          <cell r="C12">
            <v>0.93700000000000006</v>
          </cell>
          <cell r="D12">
            <v>0.93700000000000006</v>
          </cell>
          <cell r="E12">
            <v>0.93700000000000006</v>
          </cell>
          <cell r="F12">
            <v>0.93700000000000006</v>
          </cell>
          <cell r="G12">
            <v>0.93700000000000006</v>
          </cell>
          <cell r="H12">
            <v>0.93700000000000006</v>
          </cell>
          <cell r="I12">
            <v>0.93700000000000006</v>
          </cell>
          <cell r="J12">
            <v>0.93700000000000006</v>
          </cell>
          <cell r="K12">
            <v>0.99870000000000003</v>
          </cell>
          <cell r="L12">
            <v>0.99870000000000003</v>
          </cell>
          <cell r="M12">
            <v>0.99870000000000003</v>
          </cell>
          <cell r="N12">
            <v>0</v>
          </cell>
          <cell r="O12">
            <v>0.96970000000000001</v>
          </cell>
          <cell r="P12">
            <v>0.96970000000000001</v>
          </cell>
          <cell r="Q12">
            <v>0.96970000000000001</v>
          </cell>
          <cell r="R12">
            <v>0.96970000000000001</v>
          </cell>
          <cell r="S12">
            <v>0.96970000000000001</v>
          </cell>
          <cell r="T12">
            <v>0.96970000000000001</v>
          </cell>
          <cell r="U12">
            <v>0.97709999999999997</v>
          </cell>
          <cell r="V12">
            <v>0.97709999999999997</v>
          </cell>
          <cell r="W12">
            <v>0.97709999999999997</v>
          </cell>
          <cell r="X12">
            <v>0.97709999999999997</v>
          </cell>
          <cell r="Y12">
            <v>0.97709999999999997</v>
          </cell>
          <cell r="Z12">
            <v>0.97709999999999997</v>
          </cell>
          <cell r="AA12">
            <v>0</v>
          </cell>
          <cell r="AB12">
            <v>0.97709999999999997</v>
          </cell>
          <cell r="AC12">
            <v>0.97709999999999997</v>
          </cell>
          <cell r="AD12">
            <v>0.97709999999999997</v>
          </cell>
          <cell r="AE12">
            <v>0.95</v>
          </cell>
          <cell r="AF12">
            <v>0.95</v>
          </cell>
          <cell r="AG12">
            <v>0.95</v>
          </cell>
          <cell r="AH12">
            <v>0.95</v>
          </cell>
          <cell r="AI12">
            <v>0.95</v>
          </cell>
          <cell r="AJ12">
            <v>0.95</v>
          </cell>
          <cell r="AK12">
            <v>0.95</v>
          </cell>
          <cell r="AL12">
            <v>0.95</v>
          </cell>
          <cell r="AM12">
            <v>0.95</v>
          </cell>
          <cell r="AN12">
            <v>0</v>
          </cell>
        </row>
        <row r="13">
          <cell r="A13" t="str">
            <v>Media Factory</v>
          </cell>
          <cell r="B13">
            <v>0.78800000000000003</v>
          </cell>
          <cell r="C13">
            <v>0.78800000000000003</v>
          </cell>
          <cell r="D13">
            <v>0.78800000000000003</v>
          </cell>
          <cell r="E13">
            <v>0.78800000000000003</v>
          </cell>
          <cell r="F13">
            <v>0.78800000000000003</v>
          </cell>
          <cell r="G13">
            <v>0.78800000000000003</v>
          </cell>
          <cell r="H13">
            <v>0.78800000000000003</v>
          </cell>
          <cell r="I13">
            <v>0.78800000000000003</v>
          </cell>
          <cell r="J13">
            <v>0.78800000000000003</v>
          </cell>
          <cell r="K13">
            <v>0.78800000000000003</v>
          </cell>
          <cell r="L13">
            <v>0.78800000000000003</v>
          </cell>
          <cell r="M13">
            <v>0.78800000000000003</v>
          </cell>
          <cell r="N13">
            <v>0</v>
          </cell>
          <cell r="O13">
            <v>0.76870000000000005</v>
          </cell>
          <cell r="P13">
            <v>0.76870000000000005</v>
          </cell>
          <cell r="Q13">
            <v>0.76870000000000005</v>
          </cell>
          <cell r="R13">
            <v>0.75</v>
          </cell>
          <cell r="S13">
            <v>0.75</v>
          </cell>
          <cell r="T13">
            <v>0.75</v>
          </cell>
          <cell r="U13">
            <v>0.75</v>
          </cell>
          <cell r="V13">
            <v>0.75</v>
          </cell>
          <cell r="W13">
            <v>0.75</v>
          </cell>
          <cell r="X13">
            <v>0.75</v>
          </cell>
          <cell r="Y13">
            <v>0.75</v>
          </cell>
          <cell r="Z13">
            <v>0.75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 t="str">
            <v>Moip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0.1205</v>
          </cell>
          <cell r="I14">
            <v>0.1205</v>
          </cell>
          <cell r="J14">
            <v>0.1205</v>
          </cell>
          <cell r="K14">
            <v>9.038705000000001E-2</v>
          </cell>
          <cell r="L14">
            <v>9.038705000000001E-2</v>
          </cell>
          <cell r="M14">
            <v>9.038705000000001E-2</v>
          </cell>
          <cell r="N14">
            <v>0</v>
          </cell>
          <cell r="O14">
            <v>0.41293004999999999</v>
          </cell>
          <cell r="P14">
            <v>0.41293004999999999</v>
          </cell>
          <cell r="Q14">
            <v>0.41293004999999999</v>
          </cell>
          <cell r="R14">
            <v>0.41860000000000003</v>
          </cell>
          <cell r="S14">
            <v>0.41860000000000003</v>
          </cell>
          <cell r="T14">
            <v>0.41860000000000003</v>
          </cell>
          <cell r="U14">
            <v>0.41860000000000003</v>
          </cell>
          <cell r="V14">
            <v>0.41860000000000003</v>
          </cell>
          <cell r="W14">
            <v>0.41860000000000003</v>
          </cell>
          <cell r="X14">
            <v>0.41860000000000003</v>
          </cell>
          <cell r="Y14">
            <v>0.41860000000000003</v>
          </cell>
          <cell r="Z14">
            <v>0.41860000000000003</v>
          </cell>
          <cell r="AA14">
            <v>0</v>
          </cell>
          <cell r="AB14">
            <v>0.41860000000000003</v>
          </cell>
          <cell r="AC14">
            <v>0.41860000000000003</v>
          </cell>
          <cell r="AD14">
            <v>0.41860000000000003</v>
          </cell>
          <cell r="AE14">
            <v>0.41860000000000003</v>
          </cell>
          <cell r="AF14">
            <v>0.41860000000000003</v>
          </cell>
          <cell r="AG14">
            <v>0.41860000000000003</v>
          </cell>
          <cell r="AH14">
            <v>0.41860000000000003</v>
          </cell>
          <cell r="AI14">
            <v>0.41860000000000003</v>
          </cell>
          <cell r="AJ14">
            <v>0.41860000000000003</v>
          </cell>
          <cell r="AK14">
            <v>0.41860000000000003</v>
          </cell>
          <cell r="AL14">
            <v>0.41860000000000003</v>
          </cell>
          <cell r="AM14">
            <v>0.41860000000000003</v>
          </cell>
          <cell r="AN14">
            <v>0</v>
          </cell>
        </row>
        <row r="15">
          <cell r="A15" t="str">
            <v>Netmovies</v>
          </cell>
          <cell r="B15">
            <v>0.48</v>
          </cell>
          <cell r="C15">
            <v>0.48</v>
          </cell>
          <cell r="D15">
            <v>0.48</v>
          </cell>
          <cell r="E15">
            <v>0.48</v>
          </cell>
          <cell r="F15">
            <v>0.48</v>
          </cell>
          <cell r="G15">
            <v>0.48</v>
          </cell>
          <cell r="H15">
            <v>0.54769999999999996</v>
          </cell>
          <cell r="I15">
            <v>0.54769999999999996</v>
          </cell>
          <cell r="J15">
            <v>0.54769999999999996</v>
          </cell>
          <cell r="K15">
            <v>0.54769999999999996</v>
          </cell>
          <cell r="L15">
            <v>0.54769999999999996</v>
          </cell>
          <cell r="M15">
            <v>0.54769999999999996</v>
          </cell>
          <cell r="N15">
            <v>0</v>
          </cell>
          <cell r="O15">
            <v>0.54769999999999996</v>
          </cell>
          <cell r="P15">
            <v>0.54769999999999996</v>
          </cell>
          <cell r="Q15">
            <v>0.54769999999999996</v>
          </cell>
          <cell r="R15">
            <v>0.54769999999999996</v>
          </cell>
          <cell r="S15">
            <v>0.54769999999999996</v>
          </cell>
          <cell r="T15">
            <v>0.54769999999999996</v>
          </cell>
          <cell r="U15">
            <v>0.54769999999999996</v>
          </cell>
          <cell r="V15">
            <v>0.54769999999999996</v>
          </cell>
          <cell r="W15">
            <v>0.54769999999999996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 t="str">
            <v>Officer</v>
          </cell>
          <cell r="B16">
            <v>1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>
            <v>0</v>
          </cell>
          <cell r="O16">
            <v>1</v>
          </cell>
          <cell r="P16">
            <v>1</v>
          </cell>
          <cell r="Q16">
            <v>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1</v>
          </cell>
          <cell r="W16">
            <v>1</v>
          </cell>
          <cell r="X16">
            <v>1</v>
          </cell>
          <cell r="Y16">
            <v>1</v>
          </cell>
          <cell r="Z16">
            <v>1</v>
          </cell>
          <cell r="AA16">
            <v>0</v>
          </cell>
          <cell r="AB16">
            <v>1</v>
          </cell>
          <cell r="AC16">
            <v>1</v>
          </cell>
          <cell r="AD16">
            <v>1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K16">
            <v>1</v>
          </cell>
          <cell r="AL16">
            <v>1</v>
          </cell>
          <cell r="AM16">
            <v>1</v>
          </cell>
          <cell r="AN16">
            <v>0</v>
          </cell>
        </row>
        <row r="17">
          <cell r="A17" t="str">
            <v>Padtec</v>
          </cell>
          <cell r="B17">
            <v>0.34200000000000003</v>
          </cell>
          <cell r="C17">
            <v>0.34200000000000003</v>
          </cell>
          <cell r="D17">
            <v>0.34200000000000003</v>
          </cell>
          <cell r="E17">
            <v>0.34200000000000003</v>
          </cell>
          <cell r="F17">
            <v>0.34200000000000003</v>
          </cell>
          <cell r="G17">
            <v>0.34200000000000003</v>
          </cell>
          <cell r="H17">
            <v>0.34200000000000003</v>
          </cell>
          <cell r="I17">
            <v>0.34200000000000003</v>
          </cell>
          <cell r="J17">
            <v>0.34200000000000003</v>
          </cell>
          <cell r="K17">
            <v>0.34200000000000003</v>
          </cell>
          <cell r="L17">
            <v>0.34200000000000003</v>
          </cell>
          <cell r="M17">
            <v>0.34200000000000003</v>
          </cell>
          <cell r="N17">
            <v>0</v>
          </cell>
          <cell r="O17">
            <v>0.34200000000000003</v>
          </cell>
          <cell r="P17">
            <v>0.34200000000000003</v>
          </cell>
          <cell r="Q17">
            <v>0.34200000000000003</v>
          </cell>
          <cell r="R17">
            <v>0.34210000000000002</v>
          </cell>
          <cell r="S17">
            <v>0.34210000000000002</v>
          </cell>
          <cell r="T17">
            <v>0.34210000000000002</v>
          </cell>
          <cell r="U17">
            <v>0.34210000000000002</v>
          </cell>
          <cell r="V17">
            <v>0.34210000000000002</v>
          </cell>
          <cell r="W17">
            <v>0.34210000000000002</v>
          </cell>
          <cell r="X17">
            <v>0.34210000000000002</v>
          </cell>
          <cell r="Y17">
            <v>0.34210000000000002</v>
          </cell>
          <cell r="Z17">
            <v>0.34210000000000002</v>
          </cell>
          <cell r="AA17">
            <v>0</v>
          </cell>
          <cell r="AB17">
            <v>0.34210000000000002</v>
          </cell>
          <cell r="AC17">
            <v>0.34210000000000002</v>
          </cell>
          <cell r="AD17">
            <v>0.34210000000000002</v>
          </cell>
          <cell r="AE17">
            <v>0.34210000000000002</v>
          </cell>
          <cell r="AF17">
            <v>0.34210000000000002</v>
          </cell>
          <cell r="AG17">
            <v>0.34210000000000002</v>
          </cell>
          <cell r="AH17">
            <v>0.34210000000000002</v>
          </cell>
          <cell r="AI17">
            <v>0.34210000000000002</v>
          </cell>
          <cell r="AJ17">
            <v>0.34210000000000002</v>
          </cell>
          <cell r="AK17">
            <v>0.34210000000000002</v>
          </cell>
          <cell r="AL17">
            <v>0.34210000000000002</v>
          </cell>
          <cell r="AM17">
            <v>0.34210000000000002</v>
          </cell>
          <cell r="AN17">
            <v>0</v>
          </cell>
        </row>
        <row r="18">
          <cell r="A18" t="str">
            <v>Pini</v>
          </cell>
          <cell r="B18">
            <v>0.311</v>
          </cell>
          <cell r="C18">
            <v>0.311</v>
          </cell>
          <cell r="D18">
            <v>0.311</v>
          </cell>
          <cell r="E18">
            <v>0.311</v>
          </cell>
          <cell r="F18">
            <v>0.311</v>
          </cell>
          <cell r="G18">
            <v>0.311</v>
          </cell>
          <cell r="H18">
            <v>0.311</v>
          </cell>
          <cell r="I18">
            <v>0.311</v>
          </cell>
          <cell r="J18">
            <v>0.311</v>
          </cell>
          <cell r="K18">
            <v>0.31059999999999999</v>
          </cell>
          <cell r="L18">
            <v>0.31059999999999999</v>
          </cell>
          <cell r="M18">
            <v>0.31059999999999999</v>
          </cell>
          <cell r="N18">
            <v>0</v>
          </cell>
          <cell r="O18">
            <v>0.31059999999999999</v>
          </cell>
          <cell r="P18">
            <v>0.31059999999999999</v>
          </cell>
          <cell r="Q18">
            <v>0.31059999999999999</v>
          </cell>
          <cell r="R18">
            <v>0.31059999999999999</v>
          </cell>
          <cell r="S18">
            <v>0.31059999999999999</v>
          </cell>
          <cell r="T18">
            <v>0.31059999999999999</v>
          </cell>
          <cell r="U18">
            <v>0.31059999999999999</v>
          </cell>
          <cell r="V18">
            <v>0.31059999999999999</v>
          </cell>
          <cell r="W18">
            <v>0.31059999999999999</v>
          </cell>
          <cell r="X18">
            <v>0.31059999999999999</v>
          </cell>
          <cell r="Y18">
            <v>0.31059999999999999</v>
          </cell>
          <cell r="Z18">
            <v>0.31059999999999999</v>
          </cell>
          <cell r="AA18">
            <v>0</v>
          </cell>
          <cell r="AB18">
            <v>0.31059999999999999</v>
          </cell>
          <cell r="AC18">
            <v>0.31059999999999999</v>
          </cell>
          <cell r="AD18">
            <v>0.31059999999999999</v>
          </cell>
          <cell r="AE18">
            <v>0.31059999999999999</v>
          </cell>
          <cell r="AF18">
            <v>0.31059999999999999</v>
          </cell>
          <cell r="AG18">
            <v>0.31059999999999999</v>
          </cell>
          <cell r="AH18">
            <v>0.31059999999999999</v>
          </cell>
          <cell r="AI18">
            <v>0.31059999999999999</v>
          </cell>
          <cell r="AJ18">
            <v>0.31059999999999999</v>
          </cell>
          <cell r="AK18">
            <v>0.31059999999999999</v>
          </cell>
          <cell r="AL18">
            <v>0.31059999999999999</v>
          </cell>
          <cell r="AM18">
            <v>0.31059999999999999</v>
          </cell>
          <cell r="AN18">
            <v>0</v>
          </cell>
        </row>
        <row r="19">
          <cell r="A19" t="str">
            <v>Site Blindado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6.2660000000000007E-2</v>
          </cell>
          <cell r="L19">
            <v>6.2660000000000007E-2</v>
          </cell>
          <cell r="M19">
            <v>6.2660000000000007E-2</v>
          </cell>
          <cell r="N19">
            <v>0</v>
          </cell>
          <cell r="O19">
            <v>0.28626000000000001</v>
          </cell>
          <cell r="P19">
            <v>0.28626000000000001</v>
          </cell>
          <cell r="Q19">
            <v>0.28626000000000001</v>
          </cell>
          <cell r="R19">
            <v>0.29020000000000001</v>
          </cell>
          <cell r="S19">
            <v>0.29020000000000001</v>
          </cell>
          <cell r="T19">
            <v>0.29020000000000001</v>
          </cell>
          <cell r="U19">
            <v>0.29020000000000001</v>
          </cell>
          <cell r="V19">
            <v>0.29020000000000001</v>
          </cell>
          <cell r="W19">
            <v>0.29020000000000001</v>
          </cell>
          <cell r="X19">
            <v>0.29020000000000001</v>
          </cell>
          <cell r="Y19">
            <v>0.29020000000000001</v>
          </cell>
          <cell r="Z19">
            <v>0.29020000000000001</v>
          </cell>
          <cell r="AA19">
            <v>0</v>
          </cell>
          <cell r="AB19">
            <v>0.29020000000000001</v>
          </cell>
          <cell r="AC19">
            <v>0.29020000000000001</v>
          </cell>
          <cell r="AD19">
            <v>0.29020000000000001</v>
          </cell>
          <cell r="AE19">
            <v>0.29020000000000001</v>
          </cell>
          <cell r="AF19">
            <v>0.29020000000000001</v>
          </cell>
          <cell r="AG19">
            <v>0.29020000000000001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A20" t="str">
            <v>Softcorp</v>
          </cell>
          <cell r="B20">
            <v>0.97</v>
          </cell>
          <cell r="C20">
            <v>0.97</v>
          </cell>
          <cell r="D20">
            <v>0.97</v>
          </cell>
          <cell r="E20">
            <v>0.97</v>
          </cell>
          <cell r="F20">
            <v>0.97</v>
          </cell>
          <cell r="G20">
            <v>0.97</v>
          </cell>
          <cell r="H20">
            <v>0.97</v>
          </cell>
          <cell r="I20">
            <v>0.97</v>
          </cell>
          <cell r="J20">
            <v>0.97</v>
          </cell>
          <cell r="K20">
            <v>0.99370000000000003</v>
          </cell>
          <cell r="L20">
            <v>0.99370000000000003</v>
          </cell>
          <cell r="M20">
            <v>0.99370000000000003</v>
          </cell>
          <cell r="N20">
            <v>0</v>
          </cell>
          <cell r="O20">
            <v>0.99370000000000003</v>
          </cell>
          <cell r="P20">
            <v>0.99370000000000003</v>
          </cell>
          <cell r="Q20">
            <v>0.99370000000000003</v>
          </cell>
          <cell r="R20">
            <v>0.99990000000000001</v>
          </cell>
          <cell r="S20">
            <v>0.99990000000000001</v>
          </cell>
          <cell r="T20">
            <v>0.99990000000000001</v>
          </cell>
          <cell r="U20">
            <v>0.99990000000000001</v>
          </cell>
          <cell r="V20">
            <v>0.99990000000000001</v>
          </cell>
          <cell r="W20">
            <v>0.99990000000000001</v>
          </cell>
          <cell r="X20">
            <v>1</v>
          </cell>
          <cell r="Y20">
            <v>1</v>
          </cell>
          <cell r="Z20">
            <v>1</v>
          </cell>
          <cell r="AA20">
            <v>0</v>
          </cell>
          <cell r="AB20">
            <v>1</v>
          </cell>
          <cell r="AC20">
            <v>1</v>
          </cell>
          <cell r="AD20">
            <v>1</v>
          </cell>
          <cell r="AE20">
            <v>1</v>
          </cell>
          <cell r="AF20">
            <v>1</v>
          </cell>
          <cell r="AG20">
            <v>1</v>
          </cell>
          <cell r="AH20">
            <v>1</v>
          </cell>
          <cell r="AI20">
            <v>1</v>
          </cell>
          <cell r="AJ20">
            <v>1</v>
          </cell>
          <cell r="AK20">
            <v>1</v>
          </cell>
          <cell r="AL20">
            <v>1</v>
          </cell>
          <cell r="AM20">
            <v>1</v>
          </cell>
          <cell r="AN20">
            <v>0</v>
          </cell>
        </row>
        <row r="21">
          <cell r="A21" t="str">
            <v>Spring Wireless</v>
          </cell>
          <cell r="B21">
            <v>0.10199999999999999</v>
          </cell>
          <cell r="C21">
            <v>0.10199999999999999</v>
          </cell>
          <cell r="D21">
            <v>0.10199999999999999</v>
          </cell>
          <cell r="E21">
            <v>0.10199999999999999</v>
          </cell>
          <cell r="F21">
            <v>0.10199999999999999</v>
          </cell>
          <cell r="G21">
            <v>0.10199999999999999</v>
          </cell>
          <cell r="H21">
            <v>0.1008</v>
          </cell>
          <cell r="I21">
            <v>0.1008</v>
          </cell>
          <cell r="J21">
            <v>0.1008</v>
          </cell>
          <cell r="K21">
            <v>0.1008</v>
          </cell>
          <cell r="L21">
            <v>0.1008</v>
          </cell>
          <cell r="M21">
            <v>0.1008</v>
          </cell>
          <cell r="N21">
            <v>0</v>
          </cell>
          <cell r="O21">
            <v>0.1008</v>
          </cell>
          <cell r="P21">
            <v>0.1008</v>
          </cell>
          <cell r="Q21">
            <v>0.1008</v>
          </cell>
          <cell r="R21">
            <v>9.4200000000000006E-2</v>
          </cell>
          <cell r="S21">
            <v>9.4200000000000006E-2</v>
          </cell>
          <cell r="T21">
            <v>9.4200000000000006E-2</v>
          </cell>
          <cell r="U21">
            <v>8.5000000000000006E-2</v>
          </cell>
          <cell r="V21">
            <v>8.5000000000000006E-2</v>
          </cell>
          <cell r="W21">
            <v>8.5000000000000006E-2</v>
          </cell>
          <cell r="X21">
            <v>8.4400000000000003E-2</v>
          </cell>
          <cell r="Y21">
            <v>8.4400000000000003E-2</v>
          </cell>
          <cell r="Z21">
            <v>8.4400000000000003E-2</v>
          </cell>
          <cell r="AA21">
            <v>0</v>
          </cell>
          <cell r="AB21">
            <v>7.7799999999999994E-2</v>
          </cell>
          <cell r="AC21">
            <v>7.7799999999999994E-2</v>
          </cell>
          <cell r="AD21">
            <v>7.7799999999999994E-2</v>
          </cell>
          <cell r="AE21">
            <v>7.4700000000000003E-2</v>
          </cell>
          <cell r="AF21">
            <v>7.4700000000000003E-2</v>
          </cell>
          <cell r="AG21">
            <v>7.4700000000000003E-2</v>
          </cell>
          <cell r="AH21">
            <v>7.0099999999999996E-2</v>
          </cell>
          <cell r="AI21">
            <v>7.0099999999999996E-2</v>
          </cell>
          <cell r="AJ21">
            <v>7.0099999999999996E-2</v>
          </cell>
          <cell r="AK21">
            <v>7.0099999999999996E-2</v>
          </cell>
          <cell r="AL21">
            <v>7.0099999999999996E-2</v>
          </cell>
          <cell r="AM21">
            <v>7.0099999999999996E-2</v>
          </cell>
          <cell r="AN21">
            <v>0</v>
          </cell>
        </row>
        <row r="22">
          <cell r="A22" t="str">
            <v>TecTotal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0.35770000000000002</v>
          </cell>
          <cell r="I22">
            <v>0.35770000000000002</v>
          </cell>
          <cell r="J22">
            <v>0.35770000000000002</v>
          </cell>
          <cell r="K22">
            <v>0.35770000000000002</v>
          </cell>
          <cell r="L22">
            <v>0.35770000000000002</v>
          </cell>
          <cell r="M22">
            <v>0.35770000000000002</v>
          </cell>
          <cell r="N22">
            <v>0</v>
          </cell>
          <cell r="O22">
            <v>0.35770000000000002</v>
          </cell>
          <cell r="P22">
            <v>0.35770000000000002</v>
          </cell>
          <cell r="Q22">
            <v>0.35770000000000002</v>
          </cell>
          <cell r="R22">
            <v>0.28660000000000002</v>
          </cell>
          <cell r="S22">
            <v>0.28660000000000002</v>
          </cell>
          <cell r="T22">
            <v>0.28660000000000002</v>
          </cell>
          <cell r="U22">
            <v>0.33450000000000002</v>
          </cell>
          <cell r="V22">
            <v>0.33450000000000002</v>
          </cell>
          <cell r="W22">
            <v>0.33450000000000002</v>
          </cell>
          <cell r="X22">
            <v>0.3584</v>
          </cell>
          <cell r="Y22">
            <v>0.3584</v>
          </cell>
          <cell r="Z22">
            <v>0.3584</v>
          </cell>
          <cell r="AA22">
            <v>0</v>
          </cell>
          <cell r="AB22">
            <v>0.33200000000000002</v>
          </cell>
          <cell r="AC22">
            <v>0.33200000000000002</v>
          </cell>
          <cell r="AD22">
            <v>0.33200000000000002</v>
          </cell>
          <cell r="AE22">
            <v>0.33200000000000002</v>
          </cell>
          <cell r="AF22">
            <v>0.33200000000000002</v>
          </cell>
          <cell r="AG22">
            <v>0.33200000000000002</v>
          </cell>
          <cell r="AH22">
            <v>0.33200000000000002</v>
          </cell>
          <cell r="AI22">
            <v>0.33200000000000002</v>
          </cell>
          <cell r="AJ22">
            <v>0.33200000000000002</v>
          </cell>
          <cell r="AK22">
            <v>0.33200000000000002</v>
          </cell>
          <cell r="AL22">
            <v>0.33200000000000002</v>
          </cell>
          <cell r="AM22">
            <v>0.33200000000000002</v>
          </cell>
          <cell r="AN22">
            <v>0</v>
          </cell>
        </row>
        <row r="23">
          <cell r="A23" t="str">
            <v>Trinnphone</v>
          </cell>
          <cell r="B23">
            <v>0.7</v>
          </cell>
          <cell r="C23">
            <v>0.7</v>
          </cell>
          <cell r="D23">
            <v>0.7</v>
          </cell>
          <cell r="E23">
            <v>0.7</v>
          </cell>
          <cell r="F23">
            <v>0.7</v>
          </cell>
          <cell r="G23">
            <v>0.7</v>
          </cell>
          <cell r="H23">
            <v>0.7</v>
          </cell>
          <cell r="I23">
            <v>0.7</v>
          </cell>
          <cell r="J23">
            <v>0.7</v>
          </cell>
          <cell r="K23">
            <v>0.7</v>
          </cell>
          <cell r="L23">
            <v>0.7</v>
          </cell>
          <cell r="M23">
            <v>0.7</v>
          </cell>
          <cell r="N23">
            <v>0</v>
          </cell>
          <cell r="O23">
            <v>0.7</v>
          </cell>
          <cell r="P23">
            <v>0.7</v>
          </cell>
          <cell r="Q23">
            <v>0.7</v>
          </cell>
          <cell r="R23">
            <v>0.77259999999999995</v>
          </cell>
          <cell r="S23">
            <v>0.77259999999999995</v>
          </cell>
          <cell r="T23">
            <v>0.77259999999999995</v>
          </cell>
          <cell r="U23">
            <v>0.80700000000000005</v>
          </cell>
          <cell r="V23">
            <v>0.80700000000000005</v>
          </cell>
          <cell r="W23">
            <v>0.80700000000000005</v>
          </cell>
          <cell r="X23">
            <v>0.78449561777823951</v>
          </cell>
          <cell r="Y23">
            <v>0.78449561777823951</v>
          </cell>
          <cell r="Z23">
            <v>0.78449561777823951</v>
          </cell>
          <cell r="AA23">
            <v>0</v>
          </cell>
          <cell r="AB23">
            <v>0.86990000000000001</v>
          </cell>
          <cell r="AC23">
            <v>0.86990000000000001</v>
          </cell>
          <cell r="AD23">
            <v>0.86990000000000001</v>
          </cell>
          <cell r="AE23">
            <v>0.9</v>
          </cell>
          <cell r="AF23">
            <v>0.9</v>
          </cell>
          <cell r="AG23">
            <v>0.9</v>
          </cell>
          <cell r="AH23">
            <v>0.9</v>
          </cell>
          <cell r="AI23">
            <v>0.9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</row>
        <row r="24">
          <cell r="A24" t="str">
            <v>TvaoVivo</v>
          </cell>
          <cell r="B24">
            <v>0.23300000000000001</v>
          </cell>
          <cell r="C24">
            <v>0.23300000000000001</v>
          </cell>
          <cell r="D24">
            <v>0.23300000000000001</v>
          </cell>
          <cell r="E24">
            <v>0.23300000000000001</v>
          </cell>
          <cell r="F24">
            <v>0.23300000000000001</v>
          </cell>
          <cell r="G24">
            <v>0.23300000000000001</v>
          </cell>
          <cell r="H24">
            <v>0.23300000000000001</v>
          </cell>
          <cell r="I24">
            <v>0.23300000000000001</v>
          </cell>
          <cell r="J24">
            <v>0.23300000000000001</v>
          </cell>
          <cell r="K24">
            <v>0.23300000000000001</v>
          </cell>
          <cell r="L24">
            <v>0.23300000000000001</v>
          </cell>
          <cell r="M24">
            <v>0.23300000000000001</v>
          </cell>
          <cell r="N24">
            <v>0</v>
          </cell>
          <cell r="O24">
            <v>0.15</v>
          </cell>
          <cell r="P24">
            <v>0.15</v>
          </cell>
          <cell r="Q24">
            <v>0.15</v>
          </cell>
          <cell r="R24">
            <v>0.25779999999999997</v>
          </cell>
          <cell r="S24">
            <v>0.25779999999999997</v>
          </cell>
          <cell r="T24">
            <v>0.25779999999999997</v>
          </cell>
          <cell r="U24">
            <v>0.30559999999999998</v>
          </cell>
          <cell r="V24">
            <v>0.30559999999999998</v>
          </cell>
          <cell r="W24">
            <v>0.30559999999999998</v>
          </cell>
          <cell r="X24">
            <v>0.27550000000000002</v>
          </cell>
          <cell r="Y24">
            <v>0.27550000000000002</v>
          </cell>
          <cell r="Z24">
            <v>0.27550000000000002</v>
          </cell>
          <cell r="AA24">
            <v>0</v>
          </cell>
          <cell r="AB24">
            <v>0.27550000000000002</v>
          </cell>
          <cell r="AC24">
            <v>0.27550000000000002</v>
          </cell>
          <cell r="AD24">
            <v>0.27550000000000002</v>
          </cell>
          <cell r="AE24">
            <v>0.27550000000000002</v>
          </cell>
          <cell r="AF24">
            <v>0.27550000000000002</v>
          </cell>
          <cell r="AG24">
            <v>0.27550000000000002</v>
          </cell>
          <cell r="AH24">
            <v>0.27550000000000002</v>
          </cell>
          <cell r="AI24">
            <v>0.27550000000000002</v>
          </cell>
          <cell r="AJ24">
            <v>0.27550000000000002</v>
          </cell>
          <cell r="AK24">
            <v>0.27550000000000002</v>
          </cell>
          <cell r="AL24">
            <v>0.27550000000000002</v>
          </cell>
          <cell r="AM24">
            <v>0.27550000000000002</v>
          </cell>
          <cell r="AN24">
            <v>0</v>
          </cell>
        </row>
        <row r="25">
          <cell r="A25" t="str">
            <v>Visionnaire</v>
          </cell>
          <cell r="B25">
            <v>0.4</v>
          </cell>
          <cell r="C25">
            <v>0.4</v>
          </cell>
          <cell r="D25">
            <v>0.4</v>
          </cell>
          <cell r="E25">
            <v>0.4</v>
          </cell>
          <cell r="F25">
            <v>0.4</v>
          </cell>
          <cell r="G25">
            <v>0.4</v>
          </cell>
          <cell r="H25">
            <v>0.4</v>
          </cell>
          <cell r="I25">
            <v>0.4</v>
          </cell>
          <cell r="J25">
            <v>0.4</v>
          </cell>
          <cell r="K25">
            <v>0.4</v>
          </cell>
          <cell r="L25">
            <v>0.4</v>
          </cell>
          <cell r="M25">
            <v>0.4</v>
          </cell>
          <cell r="N25">
            <v>0</v>
          </cell>
          <cell r="O25">
            <v>0.4</v>
          </cell>
          <cell r="P25">
            <v>0.4</v>
          </cell>
          <cell r="Q25">
            <v>0.4</v>
          </cell>
          <cell r="R25">
            <v>0.4</v>
          </cell>
          <cell r="S25">
            <v>0.4</v>
          </cell>
          <cell r="T25">
            <v>0.4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</row>
      </sheetData>
      <sheetData sheetId="2">
        <row r="5">
          <cell r="V5">
            <v>2.3694376700000079</v>
          </cell>
        </row>
      </sheetData>
      <sheetData sheetId="3">
        <row r="5">
          <cell r="V5">
            <v>2.3694376700000079</v>
          </cell>
        </row>
      </sheetData>
      <sheetData sheetId="4">
        <row r="5">
          <cell r="V5">
            <v>2.3694376700000079</v>
          </cell>
        </row>
      </sheetData>
      <sheetData sheetId="5">
        <row r="5">
          <cell r="V5">
            <v>2.3694376700000079</v>
          </cell>
        </row>
      </sheetData>
      <sheetData sheetId="6">
        <row r="5">
          <cell r="V5">
            <v>2.3694376700000079</v>
          </cell>
        </row>
      </sheetData>
      <sheetData sheetId="7">
        <row r="5">
          <cell r="V5">
            <v>2.3694376700000079</v>
          </cell>
        </row>
      </sheetData>
      <sheetData sheetId="8">
        <row r="5">
          <cell r="V5">
            <v>2.3694376700000079</v>
          </cell>
        </row>
      </sheetData>
      <sheetData sheetId="9">
        <row r="5">
          <cell r="V5">
            <v>2.3694376700000079</v>
          </cell>
        </row>
      </sheetData>
      <sheetData sheetId="10">
        <row r="5">
          <cell r="V5">
            <v>2.3694376700000079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/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/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/>
      <sheetData sheetId="2572"/>
      <sheetData sheetId="2573"/>
      <sheetData sheetId="2574"/>
      <sheetData sheetId="2575"/>
      <sheetData sheetId="2576"/>
      <sheetData sheetId="2577"/>
      <sheetData sheetId="2578"/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/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/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"/>
  <sheetViews>
    <sheetView showGridLines="0" topLeftCell="A53" workbookViewId="0">
      <selection activeCell="B56" sqref="B56"/>
    </sheetView>
  </sheetViews>
  <sheetFormatPr defaultColWidth="15.7109375" defaultRowHeight="15" x14ac:dyDescent="0.25"/>
  <cols>
    <col min="1" max="1" width="1.7109375" style="327" customWidth="1"/>
    <col min="2" max="2" width="45.7109375" style="327" customWidth="1"/>
    <col min="3" max="3" width="15.7109375" style="327" customWidth="1"/>
    <col min="4" max="4" width="1.140625" style="327" customWidth="1"/>
    <col min="5" max="5" width="15.7109375" style="327" customWidth="1"/>
    <col min="6" max="6" width="1.42578125" style="327" customWidth="1"/>
    <col min="7" max="7" width="15.7109375" style="327" customWidth="1"/>
    <col min="8" max="8" width="1.140625" style="327" customWidth="1"/>
    <col min="9" max="9" width="15.7109375" style="327" customWidth="1"/>
    <col min="10" max="16384" width="15.7109375" style="327"/>
  </cols>
  <sheetData>
    <row r="1" spans="1:9" s="303" customFormat="1" ht="12" customHeight="1" x14ac:dyDescent="0.2">
      <c r="A1" s="302" t="s">
        <v>259</v>
      </c>
      <c r="C1" s="304"/>
      <c r="D1" s="249"/>
      <c r="E1" s="304"/>
      <c r="F1" s="249"/>
      <c r="G1" s="304"/>
      <c r="H1" s="249"/>
      <c r="I1" s="304"/>
    </row>
    <row r="2" spans="1:9" s="303" customFormat="1" ht="15" customHeight="1" x14ac:dyDescent="0.2">
      <c r="A2" s="302"/>
      <c r="B2" s="349" t="s">
        <v>24</v>
      </c>
      <c r="C2" s="349"/>
      <c r="D2" s="249"/>
      <c r="E2" s="304"/>
      <c r="F2" s="249"/>
      <c r="G2" s="304"/>
      <c r="H2" s="249"/>
      <c r="I2" s="304"/>
    </row>
    <row r="3" spans="1:9" s="303" customFormat="1" ht="9.9499999999999993" customHeight="1" x14ac:dyDescent="0.2">
      <c r="A3" s="302"/>
      <c r="B3" s="237"/>
      <c r="C3" s="237"/>
      <c r="D3" s="249"/>
      <c r="E3" s="304"/>
      <c r="F3" s="249"/>
      <c r="G3" s="304"/>
      <c r="H3" s="249"/>
      <c r="I3" s="304"/>
    </row>
    <row r="4" spans="1:9" s="303" customFormat="1" ht="15" customHeight="1" x14ac:dyDescent="0.2">
      <c r="A4" s="302"/>
      <c r="B4" s="350" t="s">
        <v>260</v>
      </c>
      <c r="C4" s="350"/>
      <c r="D4" s="249"/>
      <c r="E4" s="304"/>
      <c r="F4" s="249"/>
      <c r="G4" s="304"/>
      <c r="H4" s="249"/>
      <c r="I4" s="304"/>
    </row>
    <row r="5" spans="1:9" s="303" customFormat="1" ht="15" customHeight="1" x14ac:dyDescent="0.2">
      <c r="A5" s="302"/>
      <c r="B5" s="351" t="s">
        <v>216</v>
      </c>
      <c r="C5" s="351"/>
      <c r="D5" s="249"/>
      <c r="E5" s="304"/>
      <c r="F5" s="249"/>
      <c r="G5" s="304"/>
      <c r="H5" s="249"/>
      <c r="I5" s="304"/>
    </row>
    <row r="6" spans="1:9" s="303" customFormat="1" ht="15" customHeight="1" x14ac:dyDescent="0.2">
      <c r="A6" s="302"/>
      <c r="B6" s="300" t="s">
        <v>257</v>
      </c>
      <c r="C6" s="296"/>
      <c r="D6" s="249"/>
      <c r="E6" s="304"/>
      <c r="F6" s="249"/>
      <c r="G6" s="304"/>
      <c r="H6" s="249"/>
      <c r="I6" s="304"/>
    </row>
    <row r="7" spans="1:9" s="303" customFormat="1" ht="12" customHeight="1" x14ac:dyDescent="0.2">
      <c r="A7" s="302"/>
      <c r="C7" s="304"/>
      <c r="D7" s="249"/>
      <c r="E7" s="304"/>
      <c r="F7" s="249"/>
      <c r="G7" s="304"/>
      <c r="H7" s="249"/>
      <c r="I7" s="304"/>
    </row>
    <row r="8" spans="1:9" s="303" customFormat="1" ht="15" customHeight="1" x14ac:dyDescent="0.2">
      <c r="A8" s="302"/>
      <c r="C8" s="348" t="s">
        <v>260</v>
      </c>
      <c r="D8" s="348"/>
      <c r="E8" s="348"/>
      <c r="F8" s="348"/>
      <c r="G8" s="348"/>
      <c r="H8" s="348"/>
      <c r="I8" s="348"/>
    </row>
    <row r="9" spans="1:9" s="303" customFormat="1" ht="15" customHeight="1" x14ac:dyDescent="0.2">
      <c r="A9" s="302"/>
      <c r="C9" s="348" t="s">
        <v>341</v>
      </c>
      <c r="D9" s="348"/>
      <c r="E9" s="348"/>
      <c r="F9" s="348"/>
      <c r="G9" s="348"/>
      <c r="H9" s="348"/>
      <c r="I9" s="348"/>
    </row>
    <row r="10" spans="1:9" s="303" customFormat="1" ht="15" customHeight="1" x14ac:dyDescent="0.2">
      <c r="A10" s="302"/>
      <c r="C10" s="348" t="s">
        <v>261</v>
      </c>
      <c r="D10" s="348"/>
      <c r="E10" s="348"/>
      <c r="F10" s="305"/>
      <c r="G10" s="348" t="s">
        <v>258</v>
      </c>
      <c r="H10" s="348"/>
      <c r="I10" s="348"/>
    </row>
    <row r="11" spans="1:9" s="303" customFormat="1" ht="9.9499999999999993" customHeight="1" x14ac:dyDescent="0.2">
      <c r="A11" s="302"/>
      <c r="B11" s="306"/>
      <c r="C11" s="269"/>
      <c r="D11" s="249"/>
      <c r="E11" s="269"/>
      <c r="F11" s="249"/>
      <c r="G11" s="269"/>
      <c r="H11" s="249"/>
      <c r="I11" s="269"/>
    </row>
    <row r="12" spans="1:9" s="239" customFormat="1" ht="15" customHeight="1" x14ac:dyDescent="0.2">
      <c r="A12" s="307"/>
      <c r="C12" s="243" t="s">
        <v>262</v>
      </c>
      <c r="D12" s="240"/>
      <c r="E12" s="243" t="s">
        <v>263</v>
      </c>
      <c r="F12" s="240"/>
      <c r="G12" s="243" t="s">
        <v>262</v>
      </c>
      <c r="H12" s="240"/>
      <c r="I12" s="243" t="s">
        <v>263</v>
      </c>
    </row>
    <row r="13" spans="1:9" s="239" customFormat="1" ht="15" customHeight="1" x14ac:dyDescent="0.2">
      <c r="A13" s="307"/>
      <c r="B13" s="308" t="s">
        <v>264</v>
      </c>
      <c r="C13" s="269"/>
      <c r="D13" s="249"/>
      <c r="E13" s="269"/>
      <c r="F13" s="249"/>
      <c r="G13" s="269"/>
      <c r="H13" s="249"/>
      <c r="I13" s="269"/>
    </row>
    <row r="14" spans="1:9" s="303" customFormat="1" ht="15" customHeight="1" x14ac:dyDescent="0.2">
      <c r="A14" s="302"/>
      <c r="B14" s="308" t="s">
        <v>236</v>
      </c>
      <c r="C14" s="269"/>
      <c r="D14" s="269"/>
      <c r="E14" s="254"/>
      <c r="F14" s="269"/>
      <c r="G14" s="254"/>
      <c r="H14" s="269"/>
      <c r="I14" s="254"/>
    </row>
    <row r="15" spans="1:9" s="303" customFormat="1" ht="15" customHeight="1" x14ac:dyDescent="0.2">
      <c r="A15" s="302"/>
      <c r="B15" s="266" t="s">
        <v>265</v>
      </c>
      <c r="C15" s="263">
        <v>1</v>
      </c>
      <c r="D15" s="263"/>
      <c r="E15" s="263">
        <v>1</v>
      </c>
      <c r="F15" s="292"/>
      <c r="G15" s="263">
        <v>50134</v>
      </c>
      <c r="H15" s="263"/>
      <c r="I15" s="263">
        <v>49606</v>
      </c>
    </row>
    <row r="16" spans="1:9" s="303" customFormat="1" ht="15" customHeight="1" x14ac:dyDescent="0.2">
      <c r="A16" s="302"/>
      <c r="B16" s="266" t="s">
        <v>266</v>
      </c>
      <c r="C16" s="263">
        <v>0</v>
      </c>
      <c r="D16" s="263"/>
      <c r="E16" s="263">
        <v>0</v>
      </c>
      <c r="F16" s="292"/>
      <c r="G16" s="263">
        <v>99423</v>
      </c>
      <c r="H16" s="263"/>
      <c r="I16" s="263">
        <v>62196</v>
      </c>
    </row>
    <row r="17" spans="1:9" s="303" customFormat="1" ht="15" customHeight="1" x14ac:dyDescent="0.2">
      <c r="A17" s="302"/>
      <c r="B17" s="266" t="s">
        <v>267</v>
      </c>
      <c r="C17" s="263">
        <v>0</v>
      </c>
      <c r="D17" s="263"/>
      <c r="E17" s="263">
        <v>0</v>
      </c>
      <c r="F17" s="292"/>
      <c r="G17" s="263">
        <v>52639</v>
      </c>
      <c r="H17" s="263"/>
      <c r="I17" s="263">
        <v>55657</v>
      </c>
    </row>
    <row r="18" spans="1:9" s="303" customFormat="1" ht="15" customHeight="1" x14ac:dyDescent="0.2">
      <c r="A18" s="302"/>
      <c r="B18" s="266" t="s">
        <v>268</v>
      </c>
      <c r="C18" s="263">
        <v>1711</v>
      </c>
      <c r="D18" s="263"/>
      <c r="E18" s="263">
        <v>1630</v>
      </c>
      <c r="F18" s="292"/>
      <c r="G18" s="263">
        <v>19487</v>
      </c>
      <c r="H18" s="263"/>
      <c r="I18" s="263">
        <v>11581</v>
      </c>
    </row>
    <row r="19" spans="1:9" s="303" customFormat="1" ht="15" customHeight="1" x14ac:dyDescent="0.2">
      <c r="A19" s="302"/>
      <c r="B19" s="266" t="s">
        <v>269</v>
      </c>
      <c r="C19" s="263">
        <v>0</v>
      </c>
      <c r="D19" s="263"/>
      <c r="E19" s="263">
        <v>0</v>
      </c>
      <c r="F19" s="292"/>
      <c r="G19" s="263">
        <v>34913</v>
      </c>
      <c r="H19" s="263"/>
      <c r="I19" s="263">
        <v>41060</v>
      </c>
    </row>
    <row r="20" spans="1:9" s="303" customFormat="1" ht="15" customHeight="1" x14ac:dyDescent="0.2">
      <c r="A20" s="302"/>
      <c r="B20" s="266" t="s">
        <v>270</v>
      </c>
      <c r="C20" s="265">
        <v>488</v>
      </c>
      <c r="D20" s="263"/>
      <c r="E20" s="265">
        <v>0</v>
      </c>
      <c r="F20" s="292"/>
      <c r="G20" s="265">
        <v>2688</v>
      </c>
      <c r="H20" s="263"/>
      <c r="I20" s="265">
        <v>1452</v>
      </c>
    </row>
    <row r="21" spans="1:9" s="303" customFormat="1" ht="9.9499999999999993" customHeight="1" x14ac:dyDescent="0.2">
      <c r="A21" s="302"/>
      <c r="B21" s="306"/>
      <c r="C21" s="269"/>
      <c r="D21" s="269"/>
      <c r="E21" s="269"/>
      <c r="F21" s="269"/>
      <c r="G21" s="269"/>
      <c r="H21" s="269"/>
      <c r="I21" s="269"/>
    </row>
    <row r="22" spans="1:9" s="310" customFormat="1" ht="15" customHeight="1" x14ac:dyDescent="0.2">
      <c r="A22" s="302"/>
      <c r="B22" s="308" t="s">
        <v>271</v>
      </c>
      <c r="C22" s="309">
        <f>SUM(C15:C21)</f>
        <v>2200</v>
      </c>
      <c r="D22" s="251"/>
      <c r="E22" s="309">
        <f>SUM(E15:E21)</f>
        <v>1631</v>
      </c>
      <c r="F22" s="269"/>
      <c r="G22" s="309">
        <f>SUM(G15:G21)</f>
        <v>259284</v>
      </c>
      <c r="H22" s="251"/>
      <c r="I22" s="309">
        <f>SUM(I15:I21)</f>
        <v>221552</v>
      </c>
    </row>
    <row r="23" spans="1:9" s="303" customFormat="1" ht="9.9499999999999993" customHeight="1" x14ac:dyDescent="0.2">
      <c r="A23" s="310"/>
      <c r="C23" s="269"/>
      <c r="D23" s="269"/>
      <c r="E23" s="269"/>
      <c r="F23" s="269"/>
      <c r="G23" s="269"/>
      <c r="H23" s="269"/>
      <c r="I23" s="269"/>
    </row>
    <row r="24" spans="1:9" s="303" customFormat="1" ht="15" customHeight="1" x14ac:dyDescent="0.2">
      <c r="A24" s="302"/>
      <c r="B24" s="308" t="s">
        <v>272</v>
      </c>
      <c r="C24" s="269"/>
      <c r="D24" s="269"/>
      <c r="E24" s="269"/>
      <c r="F24" s="269"/>
      <c r="G24" s="269"/>
      <c r="H24" s="269"/>
      <c r="I24" s="269"/>
    </row>
    <row r="25" spans="1:9" s="303" customFormat="1" ht="15" customHeight="1" x14ac:dyDescent="0.2">
      <c r="A25" s="302"/>
      <c r="B25" s="266" t="s">
        <v>272</v>
      </c>
      <c r="C25" s="265">
        <v>0</v>
      </c>
      <c r="D25" s="263"/>
      <c r="E25" s="265">
        <v>255</v>
      </c>
      <c r="F25" s="292"/>
      <c r="G25" s="265">
        <v>0</v>
      </c>
      <c r="H25" s="263"/>
      <c r="I25" s="265">
        <v>255</v>
      </c>
    </row>
    <row r="26" spans="1:9" s="303" customFormat="1" ht="9.9499999999999993" customHeight="1" x14ac:dyDescent="0.2">
      <c r="A26" s="302"/>
      <c r="B26" s="306"/>
      <c r="C26" s="269"/>
      <c r="D26" s="269"/>
      <c r="E26" s="269"/>
      <c r="F26" s="269"/>
      <c r="G26" s="269"/>
      <c r="H26" s="269"/>
      <c r="I26" s="269"/>
    </row>
    <row r="27" spans="1:9" s="310" customFormat="1" ht="15" customHeight="1" x14ac:dyDescent="0.2">
      <c r="A27" s="302"/>
      <c r="B27" s="308" t="s">
        <v>272</v>
      </c>
      <c r="C27" s="309">
        <f>C25</f>
        <v>0</v>
      </c>
      <c r="D27" s="251"/>
      <c r="E27" s="309">
        <f>E25</f>
        <v>255</v>
      </c>
      <c r="F27" s="293"/>
      <c r="G27" s="309">
        <f>G25</f>
        <v>0</v>
      </c>
      <c r="H27" s="251"/>
      <c r="I27" s="309">
        <f>I25</f>
        <v>255</v>
      </c>
    </row>
    <row r="28" spans="1:9" s="303" customFormat="1" ht="9.9499999999999993" customHeight="1" x14ac:dyDescent="0.2">
      <c r="A28" s="302"/>
      <c r="C28" s="269"/>
      <c r="D28" s="269"/>
      <c r="E28" s="269"/>
      <c r="F28" s="269"/>
      <c r="G28" s="269"/>
      <c r="H28" s="269"/>
      <c r="I28" s="269"/>
    </row>
    <row r="29" spans="1:9" s="303" customFormat="1" ht="15" customHeight="1" x14ac:dyDescent="0.2">
      <c r="A29" s="302"/>
      <c r="B29" s="308" t="s">
        <v>273</v>
      </c>
      <c r="C29" s="254"/>
      <c r="D29" s="269"/>
      <c r="E29" s="254"/>
      <c r="F29" s="269"/>
      <c r="G29" s="254"/>
      <c r="H29" s="269"/>
      <c r="I29" s="254"/>
    </row>
    <row r="30" spans="1:9" s="303" customFormat="1" ht="15" customHeight="1" x14ac:dyDescent="0.2">
      <c r="A30" s="302"/>
      <c r="B30" s="266" t="s">
        <v>266</v>
      </c>
      <c r="C30" s="263">
        <v>0</v>
      </c>
      <c r="D30" s="263"/>
      <c r="E30" s="263">
        <v>0</v>
      </c>
      <c r="F30" s="292"/>
      <c r="G30" s="263">
        <v>2377</v>
      </c>
      <c r="H30" s="263"/>
      <c r="I30" s="263">
        <v>3771</v>
      </c>
    </row>
    <row r="31" spans="1:9" s="303" customFormat="1" ht="15" customHeight="1" x14ac:dyDescent="0.2">
      <c r="A31" s="302"/>
      <c r="B31" s="266" t="s">
        <v>268</v>
      </c>
      <c r="C31" s="263">
        <v>240</v>
      </c>
      <c r="D31" s="263"/>
      <c r="E31" s="263">
        <v>240</v>
      </c>
      <c r="F31" s="292"/>
      <c r="G31" s="263">
        <v>9846</v>
      </c>
      <c r="H31" s="263"/>
      <c r="I31" s="263">
        <v>10123</v>
      </c>
    </row>
    <row r="32" spans="1:9" s="303" customFormat="1" ht="15" customHeight="1" x14ac:dyDescent="0.2">
      <c r="A32" s="302"/>
      <c r="B32" s="266" t="s">
        <v>274</v>
      </c>
      <c r="C32" s="263">
        <v>0</v>
      </c>
      <c r="D32" s="263"/>
      <c r="E32" s="263">
        <v>2585</v>
      </c>
      <c r="F32" s="292"/>
      <c r="G32" s="263">
        <v>0</v>
      </c>
      <c r="H32" s="263"/>
      <c r="I32" s="263">
        <v>0</v>
      </c>
    </row>
    <row r="33" spans="1:9" s="303" customFormat="1" ht="15" customHeight="1" x14ac:dyDescent="0.2">
      <c r="A33" s="302"/>
      <c r="B33" s="266" t="s">
        <v>275</v>
      </c>
      <c r="C33" s="263">
        <v>0</v>
      </c>
      <c r="D33" s="263"/>
      <c r="E33" s="263">
        <v>0</v>
      </c>
      <c r="F33" s="292"/>
      <c r="G33" s="263">
        <v>19291</v>
      </c>
      <c r="H33" s="263"/>
      <c r="I33" s="263">
        <v>14787</v>
      </c>
    </row>
    <row r="34" spans="1:9" s="303" customFormat="1" ht="15" customHeight="1" x14ac:dyDescent="0.2">
      <c r="A34" s="302"/>
      <c r="B34" s="266" t="s">
        <v>269</v>
      </c>
      <c r="C34" s="263">
        <v>0</v>
      </c>
      <c r="D34" s="263"/>
      <c r="E34" s="263">
        <v>0</v>
      </c>
      <c r="F34" s="292"/>
      <c r="G34" s="263">
        <v>9556</v>
      </c>
      <c r="H34" s="263"/>
      <c r="I34" s="263">
        <v>18973</v>
      </c>
    </row>
    <row r="35" spans="1:9" s="303" customFormat="1" ht="15" customHeight="1" x14ac:dyDescent="0.2">
      <c r="A35" s="302"/>
      <c r="B35" s="266" t="s">
        <v>276</v>
      </c>
      <c r="C35" s="263">
        <v>11289</v>
      </c>
      <c r="D35" s="263"/>
      <c r="E35" s="263">
        <v>11099</v>
      </c>
      <c r="F35" s="292"/>
      <c r="G35" s="263">
        <v>12672</v>
      </c>
      <c r="H35" s="263"/>
      <c r="I35" s="263">
        <v>11771</v>
      </c>
    </row>
    <row r="36" spans="1:9" s="303" customFormat="1" ht="15" customHeight="1" x14ac:dyDescent="0.2">
      <c r="A36" s="302"/>
      <c r="B36" s="266" t="s">
        <v>270</v>
      </c>
      <c r="C36" s="263">
        <v>937</v>
      </c>
      <c r="D36" s="263"/>
      <c r="E36" s="263">
        <v>1008</v>
      </c>
      <c r="F36" s="292"/>
      <c r="G36" s="263">
        <v>2917</v>
      </c>
      <c r="H36" s="263"/>
      <c r="I36" s="263">
        <v>2988</v>
      </c>
    </row>
    <row r="37" spans="1:9" s="313" customFormat="1" ht="9.9499999999999993" customHeight="1" x14ac:dyDescent="0.2">
      <c r="A37" s="302"/>
      <c r="B37" s="311"/>
      <c r="C37" s="304"/>
      <c r="D37" s="312"/>
      <c r="E37" s="304"/>
      <c r="F37" s="312"/>
      <c r="G37" s="304"/>
      <c r="H37" s="312"/>
      <c r="I37" s="304"/>
    </row>
    <row r="38" spans="1:9" s="303" customFormat="1" ht="15" customHeight="1" x14ac:dyDescent="0.2">
      <c r="A38" s="302"/>
      <c r="B38" s="266" t="s">
        <v>277</v>
      </c>
      <c r="C38" s="263">
        <v>115036</v>
      </c>
      <c r="D38" s="263"/>
      <c r="E38" s="263">
        <v>35811</v>
      </c>
      <c r="F38" s="292"/>
      <c r="G38" s="263">
        <v>0</v>
      </c>
      <c r="H38" s="263"/>
      <c r="I38" s="263">
        <v>32279.3</v>
      </c>
    </row>
    <row r="39" spans="1:9" s="303" customFormat="1" ht="15" customHeight="1" x14ac:dyDescent="0.2">
      <c r="A39" s="302"/>
      <c r="B39" s="266" t="s">
        <v>278</v>
      </c>
      <c r="C39" s="263">
        <v>13</v>
      </c>
      <c r="D39" s="263"/>
      <c r="E39" s="263">
        <v>16</v>
      </c>
      <c r="F39" s="292"/>
      <c r="G39" s="263">
        <v>15460</v>
      </c>
      <c r="H39" s="263"/>
      <c r="I39" s="263">
        <v>19070</v>
      </c>
    </row>
    <row r="40" spans="1:9" s="303" customFormat="1" ht="15" customHeight="1" x14ac:dyDescent="0.2">
      <c r="A40" s="302"/>
      <c r="B40" s="266" t="s">
        <v>279</v>
      </c>
      <c r="C40" s="265">
        <v>24</v>
      </c>
      <c r="D40" s="263"/>
      <c r="E40" s="265">
        <v>24</v>
      </c>
      <c r="F40" s="292"/>
      <c r="G40" s="265">
        <v>27756</v>
      </c>
      <c r="H40" s="263"/>
      <c r="I40" s="265">
        <v>21849</v>
      </c>
    </row>
    <row r="41" spans="1:9" s="310" customFormat="1" ht="9.9499999999999993" customHeight="1" x14ac:dyDescent="0.2">
      <c r="A41" s="314"/>
      <c r="B41" s="315"/>
      <c r="C41" s="254"/>
      <c r="D41" s="269"/>
      <c r="E41" s="254"/>
      <c r="F41" s="269"/>
      <c r="G41" s="254"/>
      <c r="H41" s="269"/>
      <c r="I41" s="254"/>
    </row>
    <row r="42" spans="1:9" s="303" customFormat="1" ht="15" customHeight="1" x14ac:dyDescent="0.2">
      <c r="A42" s="302"/>
      <c r="B42" s="308" t="s">
        <v>280</v>
      </c>
      <c r="C42" s="309">
        <f>SUM(C30:C40)</f>
        <v>127539</v>
      </c>
      <c r="D42" s="251"/>
      <c r="E42" s="309">
        <f>SUM(E30:E40)</f>
        <v>50783</v>
      </c>
      <c r="F42" s="293"/>
      <c r="G42" s="309">
        <f>SUM(G30:G40)</f>
        <v>99875</v>
      </c>
      <c r="H42" s="251"/>
      <c r="I42" s="309">
        <f>SUM(I30:I40)</f>
        <v>135611.29999999999</v>
      </c>
    </row>
    <row r="43" spans="1:9" s="303" customFormat="1" ht="9.9499999999999993" customHeight="1" x14ac:dyDescent="0.2">
      <c r="A43" s="302"/>
      <c r="C43" s="304"/>
      <c r="D43" s="269"/>
      <c r="E43" s="304"/>
      <c r="F43" s="269"/>
      <c r="G43" s="304"/>
      <c r="H43" s="269"/>
      <c r="I43" s="304"/>
    </row>
    <row r="44" spans="1:9" s="303" customFormat="1" ht="15" customHeight="1" thickBot="1" x14ac:dyDescent="0.25">
      <c r="A44" s="302"/>
      <c r="B44" s="308" t="s">
        <v>281</v>
      </c>
      <c r="C44" s="316">
        <f>C42+C27+C22</f>
        <v>129739</v>
      </c>
      <c r="D44" s="251"/>
      <c r="E44" s="316">
        <f>E42+E27+E22</f>
        <v>52669</v>
      </c>
      <c r="F44" s="293"/>
      <c r="G44" s="316">
        <f>G42+G27+G22</f>
        <v>359159</v>
      </c>
      <c r="H44" s="251"/>
      <c r="I44" s="316">
        <f>I42+I27+I22</f>
        <v>357418.3</v>
      </c>
    </row>
    <row r="45" spans="1:9" s="303" customFormat="1" ht="15" customHeight="1" thickTop="1" x14ac:dyDescent="0.2">
      <c r="A45" s="302"/>
      <c r="C45" s="317"/>
      <c r="D45" s="269"/>
      <c r="E45" s="317"/>
      <c r="F45" s="269"/>
      <c r="G45" s="317"/>
      <c r="H45" s="269"/>
      <c r="I45" s="317"/>
    </row>
    <row r="46" spans="1:9" s="313" customFormat="1" ht="15" customHeight="1" x14ac:dyDescent="0.2">
      <c r="A46" s="302"/>
      <c r="B46" s="311"/>
      <c r="C46" s="304"/>
      <c r="D46" s="312"/>
      <c r="E46" s="304"/>
      <c r="F46" s="312"/>
      <c r="G46" s="304"/>
      <c r="H46" s="312"/>
      <c r="I46" s="304"/>
    </row>
    <row r="47" spans="1:9" s="313" customFormat="1" ht="15" customHeight="1" x14ac:dyDescent="0.2">
      <c r="A47" s="302"/>
      <c r="B47" s="303"/>
      <c r="C47" s="370" t="s">
        <v>1</v>
      </c>
      <c r="D47" s="370"/>
      <c r="E47" s="370"/>
      <c r="F47" s="305"/>
      <c r="G47" s="370" t="s">
        <v>2</v>
      </c>
      <c r="H47" s="370"/>
      <c r="I47" s="370"/>
    </row>
    <row r="48" spans="1:9" s="303" customFormat="1" ht="15" customHeight="1" x14ac:dyDescent="0.2">
      <c r="A48" s="302"/>
      <c r="B48" s="306"/>
      <c r="C48" s="269"/>
      <c r="D48" s="249"/>
      <c r="E48" s="269"/>
      <c r="F48" s="249"/>
      <c r="G48" s="269"/>
      <c r="H48" s="249"/>
      <c r="I48" s="269"/>
    </row>
    <row r="49" spans="1:9" s="268" customFormat="1" ht="15" customHeight="1" x14ac:dyDescent="0.2">
      <c r="A49" s="313"/>
      <c r="B49" s="239"/>
      <c r="C49" s="243">
        <v>44104</v>
      </c>
      <c r="D49" s="240"/>
      <c r="E49" s="243">
        <v>43830</v>
      </c>
      <c r="F49" s="240"/>
      <c r="G49" s="243">
        <v>44104</v>
      </c>
      <c r="H49" s="240"/>
      <c r="I49" s="243">
        <v>43830</v>
      </c>
    </row>
    <row r="50" spans="1:9" s="268" customFormat="1" ht="15" customHeight="1" x14ac:dyDescent="0.2">
      <c r="A50" s="313"/>
      <c r="B50" s="239"/>
      <c r="C50" s="269"/>
      <c r="D50" s="249"/>
      <c r="E50" s="269"/>
      <c r="F50" s="249"/>
      <c r="G50" s="269"/>
      <c r="H50" s="249"/>
      <c r="I50" s="269"/>
    </row>
    <row r="51" spans="1:9" s="239" customFormat="1" ht="15" customHeight="1" x14ac:dyDescent="0.2">
      <c r="A51" s="307"/>
      <c r="B51" s="308" t="s">
        <v>282</v>
      </c>
      <c r="C51" s="269"/>
      <c r="D51" s="249"/>
      <c r="E51" s="269"/>
      <c r="F51" s="249"/>
      <c r="G51" s="269"/>
      <c r="H51" s="249"/>
      <c r="I51" s="269"/>
    </row>
    <row r="52" spans="1:9" s="239" customFormat="1" ht="15" customHeight="1" x14ac:dyDescent="0.2">
      <c r="A52" s="307"/>
      <c r="B52" s="308" t="s">
        <v>236</v>
      </c>
      <c r="C52" s="269"/>
      <c r="D52" s="249"/>
      <c r="E52" s="269"/>
      <c r="F52" s="249"/>
      <c r="G52" s="269"/>
      <c r="H52" s="249"/>
      <c r="I52" s="269"/>
    </row>
    <row r="53" spans="1:9" s="303" customFormat="1" ht="15" customHeight="1" x14ac:dyDescent="0.2">
      <c r="A53" s="302"/>
      <c r="B53" s="266" t="s">
        <v>284</v>
      </c>
      <c r="C53" s="263">
        <v>0</v>
      </c>
      <c r="D53" s="263"/>
      <c r="E53" s="263">
        <v>0</v>
      </c>
      <c r="F53" s="292"/>
      <c r="G53" s="263">
        <v>46289</v>
      </c>
      <c r="H53" s="263"/>
      <c r="I53" s="263">
        <v>23927</v>
      </c>
    </row>
    <row r="54" spans="1:9" s="303" customFormat="1" ht="15" customHeight="1" x14ac:dyDescent="0.2">
      <c r="A54" s="302"/>
      <c r="B54" s="266" t="s">
        <v>285</v>
      </c>
      <c r="C54" s="263">
        <v>0</v>
      </c>
      <c r="D54" s="263"/>
      <c r="E54" s="263">
        <v>0</v>
      </c>
      <c r="F54" s="292"/>
      <c r="G54" s="263">
        <v>2688</v>
      </c>
      <c r="H54" s="263"/>
      <c r="I54" s="263">
        <v>2753</v>
      </c>
    </row>
    <row r="55" spans="1:9" s="303" customFormat="1" ht="15" customHeight="1" x14ac:dyDescent="0.2">
      <c r="A55" s="302"/>
      <c r="B55" s="266" t="s">
        <v>286</v>
      </c>
      <c r="C55" s="263">
        <v>0</v>
      </c>
      <c r="D55" s="263"/>
      <c r="E55" s="263">
        <v>0</v>
      </c>
      <c r="F55" s="292"/>
      <c r="G55" s="263">
        <v>33897</v>
      </c>
      <c r="H55" s="263"/>
      <c r="I55" s="263">
        <v>34674</v>
      </c>
    </row>
    <row r="56" spans="1:9" s="303" customFormat="1" ht="15" customHeight="1" x14ac:dyDescent="0.2">
      <c r="A56" s="302"/>
      <c r="B56" s="266" t="s">
        <v>287</v>
      </c>
      <c r="C56" s="263">
        <v>0</v>
      </c>
      <c r="D56" s="263"/>
      <c r="E56" s="263">
        <v>0</v>
      </c>
      <c r="F56" s="292"/>
      <c r="G56" s="263">
        <v>5632</v>
      </c>
      <c r="H56" s="263"/>
      <c r="I56" s="263">
        <v>1655</v>
      </c>
    </row>
    <row r="57" spans="1:9" s="303" customFormat="1" ht="15" customHeight="1" x14ac:dyDescent="0.2">
      <c r="A57" s="302"/>
      <c r="B57" s="266" t="s">
        <v>274</v>
      </c>
      <c r="C57" s="263">
        <v>1566</v>
      </c>
      <c r="D57" s="263"/>
      <c r="E57" s="263">
        <v>0</v>
      </c>
      <c r="F57" s="292"/>
      <c r="G57" s="263">
        <v>1308</v>
      </c>
      <c r="H57" s="263"/>
      <c r="I57" s="263">
        <v>3250</v>
      </c>
    </row>
    <row r="58" spans="1:9" s="303" customFormat="1" ht="15" customHeight="1" x14ac:dyDescent="0.2">
      <c r="A58" s="302"/>
      <c r="B58" s="266" t="s">
        <v>288</v>
      </c>
      <c r="C58" s="263">
        <v>1</v>
      </c>
      <c r="D58" s="263"/>
      <c r="E58" s="263">
        <v>12</v>
      </c>
      <c r="F58" s="292"/>
      <c r="G58" s="263">
        <v>7604</v>
      </c>
      <c r="H58" s="263"/>
      <c r="I58" s="263">
        <v>12068</v>
      </c>
    </row>
    <row r="59" spans="1:9" s="303" customFormat="1" ht="15" customHeight="1" x14ac:dyDescent="0.2">
      <c r="A59" s="302"/>
      <c r="B59" s="266" t="s">
        <v>289</v>
      </c>
      <c r="C59" s="263">
        <v>0</v>
      </c>
      <c r="D59" s="263"/>
      <c r="E59" s="263">
        <v>0</v>
      </c>
      <c r="F59" s="292"/>
      <c r="G59" s="263">
        <v>7134</v>
      </c>
      <c r="H59" s="263"/>
      <c r="I59" s="263">
        <v>2956</v>
      </c>
    </row>
    <row r="60" spans="1:9" s="303" customFormat="1" ht="15" customHeight="1" x14ac:dyDescent="0.2">
      <c r="A60" s="302"/>
      <c r="B60" s="266" t="s">
        <v>290</v>
      </c>
      <c r="C60" s="263">
        <v>193</v>
      </c>
      <c r="D60" s="263"/>
      <c r="E60" s="263">
        <v>126</v>
      </c>
      <c r="F60" s="292"/>
      <c r="G60" s="263">
        <v>20511</v>
      </c>
      <c r="H60" s="263"/>
      <c r="I60" s="263">
        <v>13859</v>
      </c>
    </row>
    <row r="61" spans="1:9" s="303" customFormat="1" ht="15" customHeight="1" x14ac:dyDescent="0.2">
      <c r="A61" s="302"/>
      <c r="B61" s="266" t="s">
        <v>291</v>
      </c>
      <c r="C61" s="263">
        <v>0</v>
      </c>
      <c r="D61" s="263"/>
      <c r="E61" s="263">
        <v>0</v>
      </c>
      <c r="F61" s="292"/>
      <c r="G61" s="263">
        <v>2531</v>
      </c>
      <c r="H61" s="263"/>
      <c r="I61" s="263">
        <v>2765</v>
      </c>
    </row>
    <row r="62" spans="1:9" s="303" customFormat="1" ht="15" customHeight="1" x14ac:dyDescent="0.2">
      <c r="A62" s="302"/>
      <c r="B62" s="266" t="s">
        <v>269</v>
      </c>
      <c r="C62" s="263">
        <v>0</v>
      </c>
      <c r="D62" s="263"/>
      <c r="E62" s="263">
        <v>0</v>
      </c>
      <c r="F62" s="292"/>
      <c r="G62" s="263">
        <v>34913</v>
      </c>
      <c r="H62" s="263"/>
      <c r="I62" s="263">
        <v>41060</v>
      </c>
    </row>
    <row r="63" spans="1:9" s="303" customFormat="1" ht="15" customHeight="1" x14ac:dyDescent="0.2">
      <c r="A63" s="302"/>
      <c r="B63" s="266" t="s">
        <v>292</v>
      </c>
      <c r="C63" s="265">
        <v>168</v>
      </c>
      <c r="D63" s="263"/>
      <c r="E63" s="265">
        <v>260</v>
      </c>
      <c r="F63" s="292"/>
      <c r="G63" s="265">
        <v>2608</v>
      </c>
      <c r="H63" s="263"/>
      <c r="I63" s="265">
        <v>1236</v>
      </c>
    </row>
    <row r="64" spans="1:9" s="318" customFormat="1" ht="9.9499999999999993" customHeight="1" x14ac:dyDescent="0.2">
      <c r="B64" s="315"/>
      <c r="C64" s="319"/>
      <c r="D64" s="320"/>
      <c r="E64" s="319"/>
      <c r="F64" s="320"/>
      <c r="G64" s="319"/>
      <c r="H64" s="320"/>
      <c r="I64" s="319"/>
    </row>
    <row r="65" spans="1:9" s="303" customFormat="1" ht="15" customHeight="1" x14ac:dyDescent="0.2">
      <c r="A65" s="302"/>
      <c r="B65" s="308" t="s">
        <v>283</v>
      </c>
      <c r="C65" s="309">
        <f>SUM(C53:C64)</f>
        <v>1928</v>
      </c>
      <c r="D65" s="251"/>
      <c r="E65" s="309">
        <f>SUM(E53:E64)</f>
        <v>398</v>
      </c>
      <c r="F65" s="293"/>
      <c r="G65" s="309">
        <f>SUM(G53:G64)</f>
        <v>165115</v>
      </c>
      <c r="H65" s="251"/>
      <c r="I65" s="309">
        <f>SUM(I53:I64)</f>
        <v>140203</v>
      </c>
    </row>
    <row r="66" spans="1:9" s="318" customFormat="1" ht="9.9499999999999993" customHeight="1" x14ac:dyDescent="0.2">
      <c r="B66" s="303"/>
      <c r="C66" s="320"/>
      <c r="D66" s="320"/>
      <c r="E66" s="320"/>
      <c r="F66" s="320"/>
      <c r="G66" s="320"/>
      <c r="H66" s="320"/>
      <c r="I66" s="320"/>
    </row>
    <row r="67" spans="1:9" s="318" customFormat="1" ht="15" customHeight="1" x14ac:dyDescent="0.2">
      <c r="B67" s="308" t="s">
        <v>273</v>
      </c>
      <c r="C67" s="321"/>
      <c r="D67" s="320"/>
      <c r="E67" s="321"/>
      <c r="F67" s="320"/>
      <c r="G67" s="321"/>
      <c r="H67" s="320"/>
      <c r="I67" s="321"/>
    </row>
    <row r="68" spans="1:9" s="303" customFormat="1" ht="15" customHeight="1" x14ac:dyDescent="0.2">
      <c r="A68" s="302"/>
      <c r="B68" s="266" t="s">
        <v>293</v>
      </c>
      <c r="C68" s="263">
        <v>22347</v>
      </c>
      <c r="D68" s="263"/>
      <c r="E68" s="263">
        <v>22780</v>
      </c>
      <c r="F68" s="292"/>
      <c r="G68" s="263">
        <v>42494</v>
      </c>
      <c r="H68" s="263"/>
      <c r="I68" s="263">
        <v>41306</v>
      </c>
    </row>
    <row r="69" spans="1:9" s="303" customFormat="1" ht="15" customHeight="1" x14ac:dyDescent="0.2">
      <c r="A69" s="302"/>
      <c r="B69" s="266" t="s">
        <v>284</v>
      </c>
      <c r="C69" s="263">
        <v>0</v>
      </c>
      <c r="D69" s="263"/>
      <c r="E69" s="263">
        <v>0</v>
      </c>
      <c r="F69" s="292"/>
      <c r="G69" s="263">
        <v>33065</v>
      </c>
      <c r="H69" s="263"/>
      <c r="I69" s="263">
        <v>21888</v>
      </c>
    </row>
    <row r="70" spans="1:9" s="303" customFormat="1" ht="15" customHeight="1" x14ac:dyDescent="0.2">
      <c r="A70" s="302"/>
      <c r="B70" s="266" t="s">
        <v>285</v>
      </c>
      <c r="C70" s="263">
        <v>0</v>
      </c>
      <c r="D70" s="263"/>
      <c r="E70" s="263">
        <v>0</v>
      </c>
      <c r="F70" s="292"/>
      <c r="G70" s="263">
        <v>1296</v>
      </c>
      <c r="H70" s="263"/>
      <c r="I70" s="263">
        <v>3290</v>
      </c>
    </row>
    <row r="71" spans="1:9" s="303" customFormat="1" ht="15" customHeight="1" x14ac:dyDescent="0.2">
      <c r="A71" s="302"/>
      <c r="B71" s="266" t="s">
        <v>288</v>
      </c>
      <c r="C71" s="263">
        <v>0</v>
      </c>
      <c r="D71" s="263"/>
      <c r="E71" s="263">
        <v>0</v>
      </c>
      <c r="F71" s="292"/>
      <c r="G71" s="263">
        <v>0</v>
      </c>
      <c r="H71" s="263"/>
      <c r="I71" s="263">
        <v>0</v>
      </c>
    </row>
    <row r="72" spans="1:9" s="303" customFormat="1" ht="15" customHeight="1" x14ac:dyDescent="0.2">
      <c r="A72" s="302"/>
      <c r="B72" s="266" t="s">
        <v>289</v>
      </c>
      <c r="C72" s="263">
        <v>240</v>
      </c>
      <c r="D72" s="263"/>
      <c r="E72" s="263">
        <v>240</v>
      </c>
      <c r="F72" s="292"/>
      <c r="G72" s="263">
        <v>12253</v>
      </c>
      <c r="H72" s="263"/>
      <c r="I72" s="263">
        <v>12070</v>
      </c>
    </row>
    <row r="73" spans="1:9" s="303" customFormat="1" ht="15" customHeight="1" x14ac:dyDescent="0.2">
      <c r="A73" s="302"/>
      <c r="B73" s="266" t="s">
        <v>274</v>
      </c>
      <c r="C73" s="263">
        <v>0</v>
      </c>
      <c r="D73" s="263"/>
      <c r="E73" s="263">
        <v>0</v>
      </c>
      <c r="F73" s="292"/>
      <c r="G73" s="263">
        <v>0</v>
      </c>
      <c r="H73" s="263"/>
      <c r="I73" s="263">
        <v>610</v>
      </c>
    </row>
    <row r="74" spans="1:9" s="303" customFormat="1" ht="15" customHeight="1" x14ac:dyDescent="0.2">
      <c r="A74" s="302"/>
      <c r="B74" s="266" t="s">
        <v>269</v>
      </c>
      <c r="C74" s="263">
        <v>0</v>
      </c>
      <c r="D74" s="263"/>
      <c r="E74" s="263">
        <v>0</v>
      </c>
      <c r="F74" s="292"/>
      <c r="G74" s="263">
        <v>9556</v>
      </c>
      <c r="H74" s="263"/>
      <c r="I74" s="263">
        <v>18973</v>
      </c>
    </row>
    <row r="75" spans="1:9" s="303" customFormat="1" ht="15" customHeight="1" x14ac:dyDescent="0.2">
      <c r="A75" s="302"/>
      <c r="B75" s="266" t="s">
        <v>294</v>
      </c>
      <c r="C75" s="265">
        <v>9844</v>
      </c>
      <c r="D75" s="263"/>
      <c r="E75" s="265">
        <v>10903</v>
      </c>
      <c r="F75" s="292"/>
      <c r="G75" s="265">
        <v>0</v>
      </c>
      <c r="H75" s="263"/>
      <c r="I75" s="265">
        <v>0</v>
      </c>
    </row>
    <row r="76" spans="1:9" s="318" customFormat="1" ht="15" customHeight="1" x14ac:dyDescent="0.2">
      <c r="B76" s="306"/>
      <c r="C76" s="319"/>
      <c r="D76" s="320"/>
      <c r="E76" s="319"/>
      <c r="F76" s="320"/>
      <c r="G76" s="319"/>
      <c r="H76" s="320"/>
      <c r="I76" s="319"/>
    </row>
    <row r="77" spans="1:9" s="318" customFormat="1" ht="15" customHeight="1" x14ac:dyDescent="0.2">
      <c r="B77" s="308" t="s">
        <v>295</v>
      </c>
      <c r="C77" s="309">
        <f>SUM(C68:C76)</f>
        <v>32431</v>
      </c>
      <c r="D77" s="251"/>
      <c r="E77" s="309">
        <f>SUM(E68:E76)</f>
        <v>33923</v>
      </c>
      <c r="F77" s="293">
        <v>33923</v>
      </c>
      <c r="G77" s="309">
        <f>SUM(G68:G76)</f>
        <v>98664</v>
      </c>
      <c r="H77" s="251"/>
      <c r="I77" s="309">
        <f>SUM(I68:I76)</f>
        <v>98137</v>
      </c>
    </row>
    <row r="78" spans="1:9" s="318" customFormat="1" ht="9.9499999999999993" customHeight="1" x14ac:dyDescent="0.2">
      <c r="B78" s="303"/>
      <c r="C78" s="322"/>
      <c r="D78" s="320"/>
      <c r="E78" s="322"/>
      <c r="F78" s="320"/>
      <c r="G78" s="322"/>
      <c r="H78" s="320"/>
      <c r="I78" s="322"/>
    </row>
    <row r="79" spans="1:9" s="318" customFormat="1" ht="15" customHeight="1" x14ac:dyDescent="0.2">
      <c r="B79" s="308" t="s">
        <v>296</v>
      </c>
      <c r="C79" s="309">
        <f>C77+C65</f>
        <v>34359</v>
      </c>
      <c r="D79" s="251"/>
      <c r="E79" s="309">
        <f>E77+E65</f>
        <v>34321</v>
      </c>
      <c r="F79" s="293"/>
      <c r="G79" s="309">
        <f>G77+G65</f>
        <v>263779</v>
      </c>
      <c r="H79" s="251"/>
      <c r="I79" s="309">
        <f>I77+I65</f>
        <v>238340</v>
      </c>
    </row>
    <row r="80" spans="1:9" s="318" customFormat="1" ht="9.9499999999999993" customHeight="1" x14ac:dyDescent="0.2">
      <c r="B80" s="303"/>
      <c r="C80" s="320"/>
      <c r="D80" s="320"/>
      <c r="E80" s="320"/>
      <c r="F80" s="320"/>
      <c r="G80" s="320"/>
      <c r="H80" s="320"/>
      <c r="I80" s="320"/>
    </row>
    <row r="81" spans="1:9" s="318" customFormat="1" ht="15" customHeight="1" x14ac:dyDescent="0.2">
      <c r="B81" s="308" t="s">
        <v>297</v>
      </c>
      <c r="C81" s="321"/>
      <c r="D81" s="320"/>
      <c r="E81" s="321"/>
      <c r="F81" s="320"/>
      <c r="G81" s="321"/>
      <c r="H81" s="320"/>
      <c r="I81" s="321"/>
    </row>
    <row r="82" spans="1:9" s="303" customFormat="1" ht="15" customHeight="1" x14ac:dyDescent="0.2">
      <c r="A82" s="302"/>
      <c r="B82" s="266" t="s">
        <v>298</v>
      </c>
      <c r="C82" s="263">
        <v>199211</v>
      </c>
      <c r="D82" s="263"/>
      <c r="E82" s="263">
        <v>131846</v>
      </c>
      <c r="F82" s="292"/>
      <c r="G82" s="263">
        <v>199211</v>
      </c>
      <c r="H82" s="263"/>
      <c r="I82" s="263">
        <v>361849</v>
      </c>
    </row>
    <row r="83" spans="1:9" s="303" customFormat="1" ht="15" customHeight="1" x14ac:dyDescent="0.2">
      <c r="A83" s="302"/>
      <c r="B83" s="266" t="s">
        <v>299</v>
      </c>
      <c r="C83" s="263">
        <v>-2674</v>
      </c>
      <c r="D83" s="263"/>
      <c r="E83" s="263">
        <v>-2674</v>
      </c>
      <c r="F83" s="292"/>
      <c r="G83" s="263">
        <v>-2674</v>
      </c>
      <c r="H83" s="263"/>
      <c r="I83" s="263">
        <v>-2653</v>
      </c>
    </row>
    <row r="84" spans="1:9" s="303" customFormat="1" ht="15" customHeight="1" x14ac:dyDescent="0.2">
      <c r="A84" s="302"/>
      <c r="B84" s="266" t="s">
        <v>300</v>
      </c>
      <c r="C84" s="263">
        <v>-91191</v>
      </c>
      <c r="D84" s="263"/>
      <c r="E84" s="263">
        <v>-100542</v>
      </c>
      <c r="F84" s="292"/>
      <c r="G84" s="263">
        <v>-91191</v>
      </c>
      <c r="H84" s="263"/>
      <c r="I84" s="263">
        <v>-227212.7</v>
      </c>
    </row>
    <row r="85" spans="1:9" s="303" customFormat="1" ht="15" customHeight="1" x14ac:dyDescent="0.2">
      <c r="A85" s="302"/>
      <c r="B85" s="266" t="s">
        <v>301</v>
      </c>
      <c r="C85" s="263">
        <v>599</v>
      </c>
      <c r="D85" s="263"/>
      <c r="E85" s="263">
        <v>0</v>
      </c>
      <c r="F85" s="292"/>
      <c r="G85" s="263">
        <v>599</v>
      </c>
      <c r="H85" s="263"/>
      <c r="I85" s="263">
        <v>0</v>
      </c>
    </row>
    <row r="86" spans="1:9" s="303" customFormat="1" ht="15" customHeight="1" x14ac:dyDescent="0.2">
      <c r="A86" s="302"/>
      <c r="B86" s="266" t="s">
        <v>342</v>
      </c>
      <c r="C86" s="263">
        <v>0</v>
      </c>
      <c r="D86" s="263"/>
      <c r="E86" s="263">
        <v>0</v>
      </c>
      <c r="F86" s="292"/>
      <c r="G86" s="263">
        <v>0</v>
      </c>
      <c r="H86" s="263"/>
      <c r="I86" s="263">
        <v>-2623</v>
      </c>
    </row>
    <row r="87" spans="1:9" s="303" customFormat="1" ht="15" customHeight="1" x14ac:dyDescent="0.2">
      <c r="A87" s="302"/>
      <c r="B87" s="266" t="s">
        <v>302</v>
      </c>
      <c r="C87" s="265">
        <v>-10565</v>
      </c>
      <c r="D87" s="263"/>
      <c r="E87" s="265">
        <v>-10282</v>
      </c>
      <c r="F87" s="292"/>
      <c r="G87" s="265">
        <v>-10565</v>
      </c>
      <c r="H87" s="263"/>
      <c r="I87" s="265">
        <v>-10282</v>
      </c>
    </row>
    <row r="88" spans="1:9" s="318" customFormat="1" ht="9.9499999999999993" customHeight="1" x14ac:dyDescent="0.2">
      <c r="B88" s="323"/>
      <c r="C88" s="324"/>
      <c r="D88" s="325"/>
      <c r="E88" s="324"/>
      <c r="F88" s="326"/>
      <c r="G88" s="324"/>
      <c r="H88" s="325"/>
      <c r="I88" s="324"/>
    </row>
    <row r="89" spans="1:9" s="318" customFormat="1" ht="15" customHeight="1" x14ac:dyDescent="0.2">
      <c r="B89" s="308" t="s">
        <v>303</v>
      </c>
      <c r="C89" s="309">
        <f>SUM(C82:C88)</f>
        <v>95380</v>
      </c>
      <c r="D89" s="251"/>
      <c r="E89" s="309">
        <f>SUM(E82:E88)</f>
        <v>18348</v>
      </c>
      <c r="F89" s="293"/>
      <c r="G89" s="309">
        <f>SUM(G82:G88)</f>
        <v>95380</v>
      </c>
      <c r="H89" s="251"/>
      <c r="I89" s="309">
        <f>SUM(I82:I88)</f>
        <v>119078.29999999999</v>
      </c>
    </row>
    <row r="90" spans="1:9" s="318" customFormat="1" ht="15" customHeight="1" x14ac:dyDescent="0.2">
      <c r="B90" s="303"/>
      <c r="C90" s="320"/>
      <c r="D90" s="320"/>
      <c r="E90" s="320"/>
      <c r="F90" s="320"/>
      <c r="G90" s="320"/>
      <c r="H90" s="320"/>
      <c r="I90" s="320"/>
    </row>
    <row r="91" spans="1:9" s="318" customFormat="1" ht="15" customHeight="1" thickBot="1" x14ac:dyDescent="0.25">
      <c r="B91" s="308" t="s">
        <v>304</v>
      </c>
      <c r="C91" s="316">
        <f>C89+C79</f>
        <v>129739</v>
      </c>
      <c r="D91" s="251"/>
      <c r="E91" s="316">
        <f>E89+E79</f>
        <v>52669</v>
      </c>
      <c r="F91" s="293"/>
      <c r="G91" s="316">
        <f>G89+G79</f>
        <v>359159</v>
      </c>
      <c r="H91" s="251"/>
      <c r="I91" s="316">
        <f>I89+I79</f>
        <v>357418.3</v>
      </c>
    </row>
    <row r="92" spans="1:9" ht="15.75" thickTop="1" x14ac:dyDescent="0.25"/>
  </sheetData>
  <mergeCells count="7">
    <mergeCell ref="B2:C2"/>
    <mergeCell ref="B4:C4"/>
    <mergeCell ref="B5:C5"/>
    <mergeCell ref="C9:I9"/>
    <mergeCell ref="C8:I8"/>
    <mergeCell ref="C10:E10"/>
    <mergeCell ref="G10:I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showGridLines="0" tabSelected="1" topLeftCell="A55" workbookViewId="0">
      <selection activeCell="E86" sqref="E86"/>
    </sheetView>
  </sheetViews>
  <sheetFormatPr defaultColWidth="18.7109375" defaultRowHeight="12.75" x14ac:dyDescent="0.2"/>
  <cols>
    <col min="1" max="1" width="1.7109375" style="318" customWidth="1"/>
    <col min="2" max="2" width="61.5703125" style="335" customWidth="1"/>
    <col min="3" max="3" width="14.7109375" style="328" customWidth="1"/>
    <col min="4" max="4" width="1.7109375" style="324" customWidth="1"/>
    <col min="5" max="5" width="14.7109375" style="328" customWidth="1"/>
    <col min="6" max="6" width="1.7109375" style="328" customWidth="1"/>
    <col min="7" max="7" width="14.7109375" style="328" customWidth="1"/>
    <col min="8" max="8" width="1.7109375" style="324" customWidth="1"/>
    <col min="9" max="9" width="14.7109375" style="328" customWidth="1"/>
    <col min="10" max="10" width="1.7109375" style="324" customWidth="1"/>
    <col min="11" max="16384" width="18.7109375" style="335"/>
  </cols>
  <sheetData>
    <row r="1" spans="1:10" s="268" customFormat="1" ht="15" customHeight="1" x14ac:dyDescent="0.2">
      <c r="A1" s="302"/>
      <c r="B1" s="328"/>
      <c r="C1" s="329"/>
      <c r="D1" s="304"/>
      <c r="E1" s="329"/>
      <c r="F1" s="329"/>
      <c r="G1" s="329"/>
      <c r="H1" s="304"/>
      <c r="I1" s="329"/>
      <c r="J1" s="304"/>
    </row>
    <row r="2" spans="1:10" s="268" customFormat="1" ht="15" customHeight="1" x14ac:dyDescent="0.2">
      <c r="A2" s="302"/>
      <c r="B2" s="349" t="s">
        <v>24</v>
      </c>
      <c r="C2" s="349"/>
      <c r="D2" s="304"/>
      <c r="E2" s="329"/>
      <c r="F2" s="329"/>
      <c r="G2" s="329"/>
      <c r="H2" s="304"/>
      <c r="I2" s="329"/>
      <c r="J2" s="304"/>
    </row>
    <row r="3" spans="1:10" s="268" customFormat="1" ht="9.9499999999999993" customHeight="1" x14ac:dyDescent="0.2">
      <c r="A3" s="302"/>
      <c r="B3" s="237"/>
      <c r="C3" s="237"/>
      <c r="D3" s="304"/>
      <c r="E3" s="329"/>
      <c r="F3" s="329"/>
      <c r="G3" s="329"/>
      <c r="H3" s="304"/>
      <c r="I3" s="329"/>
      <c r="J3" s="304"/>
    </row>
    <row r="4" spans="1:10" s="268" customFormat="1" ht="15" customHeight="1" x14ac:dyDescent="0.2">
      <c r="A4" s="302"/>
      <c r="B4" s="350" t="s">
        <v>305</v>
      </c>
      <c r="C4" s="350"/>
      <c r="D4" s="304"/>
      <c r="E4" s="329"/>
      <c r="F4" s="329"/>
      <c r="G4" s="329"/>
      <c r="H4" s="304"/>
      <c r="I4" s="329"/>
      <c r="J4" s="304"/>
    </row>
    <row r="5" spans="1:10" s="268" customFormat="1" ht="15" customHeight="1" x14ac:dyDescent="0.2">
      <c r="A5" s="302"/>
      <c r="B5" s="351" t="s">
        <v>216</v>
      </c>
      <c r="C5" s="351"/>
      <c r="D5" s="304"/>
      <c r="E5" s="329"/>
      <c r="F5" s="329"/>
      <c r="G5" s="329"/>
      <c r="H5" s="304"/>
      <c r="I5" s="329"/>
      <c r="J5" s="304"/>
    </row>
    <row r="6" spans="1:10" s="268" customFormat="1" ht="15" customHeight="1" x14ac:dyDescent="0.2">
      <c r="A6" s="302"/>
      <c r="B6" s="300" t="s">
        <v>257</v>
      </c>
      <c r="C6" s="296"/>
      <c r="D6" s="304"/>
      <c r="E6" s="329"/>
      <c r="F6" s="329"/>
      <c r="G6" s="329"/>
      <c r="H6" s="304"/>
      <c r="I6" s="329"/>
      <c r="J6" s="304"/>
    </row>
    <row r="7" spans="1:10" s="331" customFormat="1" ht="9.9499999999999993" customHeight="1" x14ac:dyDescent="0.2">
      <c r="A7" s="302"/>
      <c r="B7" s="289"/>
      <c r="C7" s="289"/>
      <c r="D7" s="330"/>
      <c r="E7" s="306"/>
      <c r="F7" s="306"/>
      <c r="G7" s="306"/>
      <c r="H7" s="330"/>
      <c r="I7" s="306"/>
      <c r="J7" s="330"/>
    </row>
    <row r="8" spans="1:10" s="303" customFormat="1" ht="15" customHeight="1" x14ac:dyDescent="0.2">
      <c r="A8" s="302"/>
      <c r="C8" s="348" t="s">
        <v>305</v>
      </c>
      <c r="D8" s="348"/>
      <c r="E8" s="348"/>
      <c r="F8" s="348"/>
      <c r="G8" s="348"/>
      <c r="H8" s="348"/>
      <c r="I8" s="348"/>
    </row>
    <row r="9" spans="1:10" s="303" customFormat="1" ht="15" customHeight="1" x14ac:dyDescent="0.2">
      <c r="A9" s="302"/>
      <c r="C9" s="348" t="s">
        <v>341</v>
      </c>
      <c r="D9" s="348"/>
      <c r="E9" s="348"/>
      <c r="F9" s="348"/>
      <c r="G9" s="348"/>
      <c r="H9" s="348"/>
      <c r="I9" s="348"/>
    </row>
    <row r="10" spans="1:10" s="303" customFormat="1" ht="15" customHeight="1" x14ac:dyDescent="0.2">
      <c r="A10" s="302"/>
      <c r="C10" s="348" t="s">
        <v>261</v>
      </c>
      <c r="D10" s="348"/>
      <c r="E10" s="348"/>
      <c r="F10" s="305"/>
      <c r="G10" s="348" t="s">
        <v>258</v>
      </c>
      <c r="H10" s="348"/>
      <c r="I10" s="348"/>
    </row>
    <row r="11" spans="1:10" s="268" customFormat="1" ht="8.1" customHeight="1" x14ac:dyDescent="0.2">
      <c r="A11" s="302"/>
      <c r="B11" s="303"/>
      <c r="C11" s="332"/>
      <c r="D11" s="304"/>
      <c r="E11" s="332"/>
      <c r="F11" s="332"/>
      <c r="G11" s="332"/>
      <c r="H11" s="304"/>
      <c r="I11" s="332"/>
      <c r="J11" s="304"/>
    </row>
    <row r="12" spans="1:10" s="239" customFormat="1" ht="15" customHeight="1" x14ac:dyDescent="0.2">
      <c r="A12" s="307"/>
      <c r="C12" s="243" t="s">
        <v>262</v>
      </c>
      <c r="D12" s="240"/>
      <c r="E12" s="243" t="s">
        <v>306</v>
      </c>
      <c r="F12" s="240"/>
      <c r="G12" s="243" t="s">
        <v>262</v>
      </c>
      <c r="H12" s="240"/>
      <c r="I12" s="243" t="s">
        <v>306</v>
      </c>
    </row>
    <row r="13" spans="1:10" ht="15" customHeight="1" x14ac:dyDescent="0.2">
      <c r="A13" s="302"/>
      <c r="B13" s="333" t="s">
        <v>307</v>
      </c>
      <c r="C13" s="334"/>
      <c r="D13" s="328"/>
      <c r="E13" s="304"/>
      <c r="F13" s="304"/>
      <c r="G13" s="304"/>
      <c r="H13" s="328"/>
      <c r="I13" s="304"/>
      <c r="J13" s="328"/>
    </row>
    <row r="14" spans="1:10" s="334" customFormat="1" ht="9.9499999999999993" customHeight="1" x14ac:dyDescent="0.2">
      <c r="A14" s="307"/>
      <c r="B14" s="336"/>
      <c r="C14" s="304"/>
      <c r="D14" s="328"/>
      <c r="E14" s="304"/>
      <c r="F14" s="304"/>
      <c r="G14" s="304"/>
      <c r="H14" s="328"/>
      <c r="I14" s="304"/>
      <c r="J14" s="328"/>
    </row>
    <row r="15" spans="1:10" s="334" customFormat="1" ht="15" customHeight="1" x14ac:dyDescent="0.2">
      <c r="A15" s="307"/>
      <c r="B15" s="333" t="s">
        <v>308</v>
      </c>
      <c r="C15" s="250">
        <v>9351</v>
      </c>
      <c r="D15" s="250"/>
      <c r="E15" s="250">
        <v>7865</v>
      </c>
      <c r="F15" s="250"/>
      <c r="G15" s="250">
        <v>8834</v>
      </c>
      <c r="H15" s="250"/>
      <c r="I15" s="250">
        <v>14362</v>
      </c>
      <c r="J15" s="337"/>
    </row>
    <row r="16" spans="1:10" s="334" customFormat="1" ht="9.9499999999999993" customHeight="1" x14ac:dyDescent="0.2">
      <c r="A16" s="302"/>
      <c r="B16" s="336"/>
      <c r="C16" s="338"/>
      <c r="D16" s="339"/>
      <c r="E16" s="338"/>
      <c r="F16" s="338"/>
      <c r="G16" s="338"/>
      <c r="H16" s="339"/>
      <c r="I16" s="338"/>
      <c r="J16" s="328"/>
    </row>
    <row r="17" spans="1:10" ht="15" customHeight="1" x14ac:dyDescent="0.2">
      <c r="A17" s="302"/>
      <c r="B17" s="333" t="s">
        <v>323</v>
      </c>
      <c r="C17" s="339"/>
      <c r="D17" s="339"/>
      <c r="E17" s="339"/>
      <c r="F17" s="339"/>
      <c r="G17" s="339"/>
      <c r="H17" s="339"/>
      <c r="I17" s="339"/>
      <c r="J17" s="328"/>
    </row>
    <row r="18" spans="1:10" ht="15" customHeight="1" x14ac:dyDescent="0.2">
      <c r="A18" s="302"/>
      <c r="B18" s="333" t="s">
        <v>327</v>
      </c>
      <c r="C18" s="338"/>
      <c r="D18" s="339"/>
      <c r="E18" s="338"/>
      <c r="F18" s="338"/>
      <c r="G18" s="338"/>
      <c r="H18" s="339"/>
      <c r="I18" s="338"/>
      <c r="J18" s="328"/>
    </row>
    <row r="19" spans="1:10" s="303" customFormat="1" ht="15" customHeight="1" x14ac:dyDescent="0.2">
      <c r="A19" s="302"/>
      <c r="B19" s="340" t="s">
        <v>309</v>
      </c>
      <c r="C19" s="263">
        <v>2</v>
      </c>
      <c r="D19" s="263"/>
      <c r="E19" s="263">
        <v>2</v>
      </c>
      <c r="F19" s="292"/>
      <c r="G19" s="263">
        <v>8689</v>
      </c>
      <c r="H19" s="263"/>
      <c r="I19" s="263">
        <v>3859</v>
      </c>
    </row>
    <row r="20" spans="1:10" s="303" customFormat="1" ht="15" customHeight="1" x14ac:dyDescent="0.2">
      <c r="A20" s="302"/>
      <c r="B20" s="340" t="s">
        <v>343</v>
      </c>
      <c r="C20" s="263">
        <v>0</v>
      </c>
      <c r="D20" s="263"/>
      <c r="E20" s="263">
        <v>0</v>
      </c>
      <c r="F20" s="292"/>
      <c r="G20" s="263">
        <v>0</v>
      </c>
      <c r="H20" s="263"/>
      <c r="I20" s="263">
        <v>-859</v>
      </c>
    </row>
    <row r="21" spans="1:10" s="303" customFormat="1" ht="15" customHeight="1" x14ac:dyDescent="0.2">
      <c r="A21" s="302"/>
      <c r="B21" s="340" t="s">
        <v>310</v>
      </c>
      <c r="C21" s="263">
        <v>0</v>
      </c>
      <c r="D21" s="263"/>
      <c r="E21" s="263">
        <v>0</v>
      </c>
      <c r="F21" s="292"/>
      <c r="G21" s="263">
        <v>2728</v>
      </c>
      <c r="H21" s="263"/>
      <c r="I21" s="263">
        <v>4360</v>
      </c>
    </row>
    <row r="22" spans="1:10" s="303" customFormat="1" ht="15" customHeight="1" x14ac:dyDescent="0.2">
      <c r="A22" s="302"/>
      <c r="B22" s="340" t="s">
        <v>311</v>
      </c>
      <c r="C22" s="263">
        <v>-3</v>
      </c>
      <c r="D22" s="263"/>
      <c r="E22" s="263">
        <v>0</v>
      </c>
      <c r="F22" s="292"/>
      <c r="G22" s="263">
        <v>-8511</v>
      </c>
      <c r="H22" s="263"/>
      <c r="I22" s="263">
        <v>-280</v>
      </c>
    </row>
    <row r="23" spans="1:10" s="303" customFormat="1" ht="15" customHeight="1" x14ac:dyDescent="0.2">
      <c r="A23" s="302"/>
      <c r="B23" s="340" t="s">
        <v>344</v>
      </c>
      <c r="C23" s="263">
        <v>0</v>
      </c>
      <c r="D23" s="263"/>
      <c r="E23" s="263">
        <v>0</v>
      </c>
      <c r="F23" s="292"/>
      <c r="G23" s="263">
        <v>0</v>
      </c>
      <c r="H23" s="263"/>
      <c r="I23" s="263">
        <v>-692</v>
      </c>
    </row>
    <row r="24" spans="1:10" s="303" customFormat="1" ht="15" customHeight="1" x14ac:dyDescent="0.2">
      <c r="A24" s="302"/>
      <c r="B24" s="340" t="s">
        <v>312</v>
      </c>
      <c r="C24" s="263">
        <v>0</v>
      </c>
      <c r="D24" s="263"/>
      <c r="E24" s="263">
        <v>0</v>
      </c>
      <c r="F24" s="292"/>
      <c r="G24" s="263">
        <v>-234</v>
      </c>
      <c r="H24" s="263"/>
      <c r="I24" s="263">
        <v>529</v>
      </c>
    </row>
    <row r="25" spans="1:10" s="303" customFormat="1" ht="15" customHeight="1" x14ac:dyDescent="0.2">
      <c r="A25" s="302"/>
      <c r="B25" s="340" t="s">
        <v>315</v>
      </c>
      <c r="C25" s="263">
        <v>-433</v>
      </c>
      <c r="D25" s="263"/>
      <c r="E25" s="263">
        <v>-3286</v>
      </c>
      <c r="F25" s="292"/>
      <c r="G25" s="263">
        <v>1188</v>
      </c>
      <c r="H25" s="263"/>
      <c r="I25" s="263">
        <v>-8096</v>
      </c>
    </row>
    <row r="26" spans="1:10" s="303" customFormat="1" ht="15" customHeight="1" x14ac:dyDescent="0.2">
      <c r="A26" s="302"/>
      <c r="B26" s="340" t="s">
        <v>313</v>
      </c>
      <c r="C26" s="263">
        <v>0</v>
      </c>
      <c r="D26" s="263"/>
      <c r="E26" s="263">
        <v>0</v>
      </c>
      <c r="F26" s="292"/>
      <c r="G26" s="263">
        <v>1594</v>
      </c>
      <c r="H26" s="263"/>
      <c r="I26" s="263">
        <v>593</v>
      </c>
    </row>
    <row r="27" spans="1:10" s="303" customFormat="1" ht="15" customHeight="1" x14ac:dyDescent="0.2">
      <c r="A27" s="302"/>
      <c r="B27" s="340" t="s">
        <v>316</v>
      </c>
      <c r="C27" s="263">
        <v>-12275</v>
      </c>
      <c r="D27" s="263"/>
      <c r="E27" s="263">
        <v>-6270</v>
      </c>
      <c r="F27" s="292"/>
      <c r="G27" s="263">
        <v>0</v>
      </c>
      <c r="H27" s="263"/>
      <c r="I27" s="263">
        <v>-3756</v>
      </c>
    </row>
    <row r="28" spans="1:10" s="303" customFormat="1" ht="15" customHeight="1" x14ac:dyDescent="0.2">
      <c r="A28" s="302"/>
      <c r="B28" s="340" t="s">
        <v>314</v>
      </c>
      <c r="C28" s="263">
        <v>0</v>
      </c>
      <c r="D28" s="263"/>
      <c r="E28" s="263">
        <v>-1842</v>
      </c>
      <c r="F28" s="292"/>
      <c r="G28" s="263">
        <v>0</v>
      </c>
      <c r="H28" s="263"/>
      <c r="I28" s="263">
        <v>-1842</v>
      </c>
    </row>
    <row r="29" spans="1:10" s="303" customFormat="1" ht="15" customHeight="1" x14ac:dyDescent="0.2">
      <c r="A29" s="302"/>
      <c r="B29" s="340" t="s">
        <v>345</v>
      </c>
      <c r="C29" s="263">
        <v>0</v>
      </c>
      <c r="D29" s="263"/>
      <c r="E29" s="263">
        <v>0</v>
      </c>
      <c r="F29" s="292"/>
      <c r="G29" s="263">
        <v>0</v>
      </c>
      <c r="H29" s="263"/>
      <c r="I29" s="263">
        <v>65385</v>
      </c>
    </row>
    <row r="30" spans="1:10" s="303" customFormat="1" ht="15" customHeight="1" x14ac:dyDescent="0.2">
      <c r="A30" s="302"/>
      <c r="B30" s="340" t="s">
        <v>346</v>
      </c>
      <c r="C30" s="263">
        <v>0</v>
      </c>
      <c r="D30" s="263"/>
      <c r="E30" s="263">
        <v>0</v>
      </c>
      <c r="F30" s="292"/>
      <c r="G30" s="263">
        <v>0</v>
      </c>
      <c r="H30" s="263"/>
      <c r="I30" s="263">
        <v>-32579</v>
      </c>
    </row>
    <row r="31" spans="1:10" s="303" customFormat="1" ht="15" customHeight="1" x14ac:dyDescent="0.2">
      <c r="A31" s="302"/>
      <c r="B31" s="340" t="s">
        <v>317</v>
      </c>
      <c r="C31" s="263">
        <v>1</v>
      </c>
      <c r="D31" s="263"/>
      <c r="E31" s="263">
        <v>2</v>
      </c>
      <c r="F31" s="292"/>
      <c r="G31" s="263">
        <v>165</v>
      </c>
      <c r="H31" s="263"/>
      <c r="I31" s="263">
        <v>0</v>
      </c>
    </row>
    <row r="32" spans="1:10" s="303" customFormat="1" ht="15" customHeight="1" x14ac:dyDescent="0.2">
      <c r="A32" s="302"/>
      <c r="B32" s="340" t="s">
        <v>347</v>
      </c>
      <c r="C32" s="263">
        <v>0</v>
      </c>
      <c r="D32" s="263"/>
      <c r="E32" s="263">
        <v>0</v>
      </c>
      <c r="F32" s="292"/>
      <c r="G32" s="263">
        <v>0</v>
      </c>
      <c r="H32" s="263"/>
      <c r="I32" s="263">
        <v>-439</v>
      </c>
    </row>
    <row r="33" spans="1:10" ht="9.9499999999999993" customHeight="1" x14ac:dyDescent="0.2">
      <c r="A33" s="302"/>
      <c r="B33" s="341"/>
      <c r="C33" s="342"/>
      <c r="D33" s="343"/>
      <c r="E33" s="342"/>
      <c r="F33" s="342"/>
      <c r="G33" s="342"/>
      <c r="H33" s="343"/>
      <c r="I33" s="342"/>
      <c r="J33" s="310"/>
    </row>
    <row r="34" spans="1:10" ht="15" customHeight="1" x14ac:dyDescent="0.2">
      <c r="A34" s="302"/>
      <c r="B34" s="333" t="s">
        <v>326</v>
      </c>
      <c r="C34" s="342"/>
      <c r="D34" s="343"/>
      <c r="E34" s="342"/>
      <c r="F34" s="342"/>
      <c r="G34" s="342"/>
      <c r="H34" s="343"/>
      <c r="I34" s="342"/>
      <c r="J34" s="310"/>
    </row>
    <row r="35" spans="1:10" s="303" customFormat="1" ht="15" customHeight="1" x14ac:dyDescent="0.2">
      <c r="A35" s="302"/>
      <c r="B35" s="340" t="s">
        <v>266</v>
      </c>
      <c r="C35" s="263">
        <v>3</v>
      </c>
      <c r="D35" s="263"/>
      <c r="E35" s="263">
        <v>0</v>
      </c>
      <c r="F35" s="292"/>
      <c r="G35" s="263">
        <v>-27322</v>
      </c>
      <c r="H35" s="263"/>
      <c r="I35" s="263">
        <v>10144</v>
      </c>
    </row>
    <row r="36" spans="1:10" s="303" customFormat="1" ht="15" customHeight="1" x14ac:dyDescent="0.2">
      <c r="A36" s="302"/>
      <c r="B36" s="340" t="s">
        <v>318</v>
      </c>
      <c r="C36" s="263">
        <v>0</v>
      </c>
      <c r="D36" s="263"/>
      <c r="E36" s="263">
        <v>0</v>
      </c>
      <c r="F36" s="292"/>
      <c r="G36" s="263">
        <v>1424</v>
      </c>
      <c r="H36" s="263"/>
      <c r="I36" s="263">
        <v>-17636</v>
      </c>
    </row>
    <row r="37" spans="1:10" s="303" customFormat="1" ht="15" customHeight="1" x14ac:dyDescent="0.2">
      <c r="A37" s="302"/>
      <c r="B37" s="340" t="s">
        <v>272</v>
      </c>
      <c r="C37" s="263">
        <v>255</v>
      </c>
      <c r="D37" s="263"/>
      <c r="E37" s="263">
        <v>0</v>
      </c>
      <c r="F37" s="292"/>
      <c r="G37" s="263">
        <v>255</v>
      </c>
      <c r="H37" s="263"/>
      <c r="I37" s="263">
        <v>-23671</v>
      </c>
    </row>
    <row r="38" spans="1:10" s="303" customFormat="1" ht="15" customHeight="1" x14ac:dyDescent="0.2">
      <c r="A38" s="302"/>
      <c r="B38" s="340" t="s">
        <v>268</v>
      </c>
      <c r="C38" s="263">
        <v>-81</v>
      </c>
      <c r="D38" s="263"/>
      <c r="E38" s="263">
        <v>0</v>
      </c>
      <c r="F38" s="292"/>
      <c r="G38" s="263">
        <v>-7629</v>
      </c>
      <c r="H38" s="263"/>
      <c r="I38" s="263">
        <v>3627</v>
      </c>
    </row>
    <row r="39" spans="1:10" s="303" customFormat="1" ht="15" customHeight="1" x14ac:dyDescent="0.2">
      <c r="A39" s="302"/>
      <c r="B39" s="340" t="s">
        <v>235</v>
      </c>
      <c r="C39" s="263">
        <v>0</v>
      </c>
      <c r="D39" s="263"/>
      <c r="E39" s="263">
        <v>-1343</v>
      </c>
      <c r="F39" s="292"/>
      <c r="G39" s="263">
        <v>0</v>
      </c>
      <c r="H39" s="263"/>
      <c r="I39" s="263">
        <v>-1839</v>
      </c>
    </row>
    <row r="40" spans="1:10" s="303" customFormat="1" ht="15" customHeight="1" x14ac:dyDescent="0.2">
      <c r="A40" s="302"/>
      <c r="B40" s="340" t="s">
        <v>319</v>
      </c>
      <c r="C40" s="263">
        <v>2585</v>
      </c>
      <c r="D40" s="263"/>
      <c r="E40" s="263">
        <v>0</v>
      </c>
      <c r="F40" s="292"/>
      <c r="G40" s="263">
        <v>0</v>
      </c>
      <c r="H40" s="263"/>
      <c r="I40" s="263">
        <v>0</v>
      </c>
    </row>
    <row r="41" spans="1:10" s="303" customFormat="1" ht="15" customHeight="1" x14ac:dyDescent="0.2">
      <c r="A41" s="302"/>
      <c r="B41" s="340" t="s">
        <v>269</v>
      </c>
      <c r="C41" s="263">
        <v>0</v>
      </c>
      <c r="D41" s="263"/>
      <c r="E41" s="263">
        <v>0</v>
      </c>
      <c r="F41" s="292"/>
      <c r="G41" s="263">
        <v>15564</v>
      </c>
      <c r="H41" s="263"/>
      <c r="I41" s="263">
        <v>-16840</v>
      </c>
    </row>
    <row r="42" spans="1:10" s="303" customFormat="1" ht="15" customHeight="1" x14ac:dyDescent="0.2">
      <c r="A42" s="302"/>
      <c r="B42" s="340" t="s">
        <v>276</v>
      </c>
      <c r="C42" s="263">
        <v>-190</v>
      </c>
      <c r="D42" s="263"/>
      <c r="E42" s="263">
        <v>-4787</v>
      </c>
      <c r="F42" s="292"/>
      <c r="G42" s="263">
        <v>-901</v>
      </c>
      <c r="H42" s="263"/>
      <c r="I42" s="263">
        <v>-447</v>
      </c>
    </row>
    <row r="43" spans="1:10" s="303" customFormat="1" ht="15" customHeight="1" x14ac:dyDescent="0.2">
      <c r="A43" s="302"/>
      <c r="B43" s="340" t="s">
        <v>320</v>
      </c>
      <c r="C43" s="263">
        <v>-417</v>
      </c>
      <c r="D43" s="263"/>
      <c r="E43" s="263">
        <v>567</v>
      </c>
      <c r="F43" s="292"/>
      <c r="G43" s="263">
        <v>-1165</v>
      </c>
      <c r="H43" s="263"/>
      <c r="I43" s="263">
        <v>1147</v>
      </c>
    </row>
    <row r="44" spans="1:10" ht="9.9499999999999993" customHeight="1" x14ac:dyDescent="0.2">
      <c r="A44" s="302"/>
      <c r="B44" s="341"/>
      <c r="C44" s="342"/>
      <c r="D44" s="343"/>
      <c r="E44" s="342"/>
      <c r="F44" s="342"/>
      <c r="G44" s="342"/>
      <c r="H44" s="343"/>
      <c r="I44" s="342"/>
      <c r="J44" s="310"/>
    </row>
    <row r="45" spans="1:10" ht="15" customHeight="1" x14ac:dyDescent="0.2">
      <c r="A45" s="302"/>
      <c r="B45" s="333" t="s">
        <v>325</v>
      </c>
      <c r="C45" s="342"/>
      <c r="D45" s="343"/>
      <c r="E45" s="342"/>
      <c r="F45" s="342"/>
      <c r="G45" s="342"/>
      <c r="H45" s="343"/>
      <c r="I45" s="342"/>
      <c r="J45" s="310"/>
    </row>
    <row r="46" spans="1:10" s="303" customFormat="1" ht="15" customHeight="1" x14ac:dyDescent="0.2">
      <c r="A46" s="302"/>
      <c r="B46" s="266" t="s">
        <v>285</v>
      </c>
      <c r="C46" s="263">
        <v>0</v>
      </c>
      <c r="D46" s="263"/>
      <c r="E46" s="263">
        <v>0</v>
      </c>
      <c r="F46" s="292"/>
      <c r="G46" s="263">
        <v>-2059</v>
      </c>
      <c r="H46" s="263"/>
      <c r="I46" s="263">
        <v>0</v>
      </c>
    </row>
    <row r="47" spans="1:10" s="303" customFormat="1" ht="15" customHeight="1" x14ac:dyDescent="0.2">
      <c r="A47" s="302"/>
      <c r="B47" s="266" t="s">
        <v>286</v>
      </c>
      <c r="C47" s="263">
        <v>0</v>
      </c>
      <c r="D47" s="263"/>
      <c r="E47" s="263">
        <v>0</v>
      </c>
      <c r="F47" s="292"/>
      <c r="G47" s="263">
        <v>-777</v>
      </c>
      <c r="H47" s="263"/>
      <c r="I47" s="263">
        <v>10745</v>
      </c>
    </row>
    <row r="48" spans="1:10" s="303" customFormat="1" ht="15" customHeight="1" x14ac:dyDescent="0.2">
      <c r="A48" s="302"/>
      <c r="B48" s="340" t="s">
        <v>290</v>
      </c>
      <c r="C48" s="263">
        <v>67</v>
      </c>
      <c r="D48" s="263"/>
      <c r="E48" s="263">
        <v>19</v>
      </c>
      <c r="F48" s="292"/>
      <c r="G48" s="263">
        <v>6652</v>
      </c>
      <c r="H48" s="263"/>
      <c r="I48" s="263">
        <v>-128</v>
      </c>
    </row>
    <row r="49" spans="1:16" s="303" customFormat="1" ht="15" customHeight="1" x14ac:dyDescent="0.2">
      <c r="A49" s="302"/>
      <c r="B49" s="340" t="s">
        <v>288</v>
      </c>
      <c r="C49" s="263">
        <v>-11</v>
      </c>
      <c r="D49" s="263"/>
      <c r="E49" s="263">
        <v>1</v>
      </c>
      <c r="F49" s="292"/>
      <c r="G49" s="263">
        <v>-103</v>
      </c>
      <c r="H49" s="263"/>
      <c r="I49" s="263">
        <v>-4706</v>
      </c>
    </row>
    <row r="50" spans="1:16" s="303" customFormat="1" ht="15" customHeight="1" x14ac:dyDescent="0.2">
      <c r="A50" s="302"/>
      <c r="B50" s="340" t="s">
        <v>319</v>
      </c>
      <c r="C50" s="263">
        <v>0</v>
      </c>
      <c r="D50" s="263"/>
      <c r="E50" s="263">
        <v>0</v>
      </c>
      <c r="F50" s="292"/>
      <c r="G50" s="263">
        <v>-2552</v>
      </c>
      <c r="H50" s="263"/>
      <c r="I50" s="263">
        <v>-4341</v>
      </c>
    </row>
    <row r="51" spans="1:16" s="303" customFormat="1" ht="15" customHeight="1" x14ac:dyDescent="0.2">
      <c r="A51" s="302"/>
      <c r="B51" s="340" t="s">
        <v>269</v>
      </c>
      <c r="C51" s="263">
        <v>0</v>
      </c>
      <c r="D51" s="263"/>
      <c r="E51" s="263">
        <v>0</v>
      </c>
      <c r="F51" s="292"/>
      <c r="G51" s="263">
        <v>-15564</v>
      </c>
      <c r="H51" s="263"/>
      <c r="I51" s="263">
        <v>16840</v>
      </c>
    </row>
    <row r="52" spans="1:16" s="303" customFormat="1" ht="15" customHeight="1" x14ac:dyDescent="0.2">
      <c r="A52" s="302"/>
      <c r="B52" s="340" t="s">
        <v>321</v>
      </c>
      <c r="C52" s="263">
        <v>0</v>
      </c>
      <c r="D52" s="263"/>
      <c r="E52" s="263">
        <v>-22</v>
      </c>
      <c r="F52" s="292"/>
      <c r="G52" s="263">
        <v>-402</v>
      </c>
      <c r="H52" s="263"/>
      <c r="I52" s="263">
        <v>-2181</v>
      </c>
    </row>
    <row r="53" spans="1:16" s="303" customFormat="1" ht="15" customHeight="1" x14ac:dyDescent="0.2">
      <c r="A53" s="302"/>
      <c r="B53" s="340" t="s">
        <v>322</v>
      </c>
      <c r="C53" s="263">
        <v>0</v>
      </c>
      <c r="D53" s="263"/>
      <c r="E53" s="263">
        <v>0</v>
      </c>
      <c r="F53" s="292"/>
      <c r="G53" s="263">
        <v>-2216</v>
      </c>
      <c r="H53" s="263"/>
      <c r="I53" s="263">
        <v>-5819</v>
      </c>
    </row>
    <row r="54" spans="1:16" s="303" customFormat="1" ht="15" customHeight="1" x14ac:dyDescent="0.2">
      <c r="A54" s="302"/>
      <c r="B54" s="340" t="s">
        <v>292</v>
      </c>
      <c r="C54" s="263">
        <v>-92</v>
      </c>
      <c r="D54" s="263"/>
      <c r="E54" s="263">
        <v>-68</v>
      </c>
      <c r="F54" s="292"/>
      <c r="G54" s="263">
        <v>2132</v>
      </c>
      <c r="H54" s="263"/>
      <c r="I54" s="263">
        <v>2399</v>
      </c>
    </row>
    <row r="55" spans="1:16" ht="9.9499999999999993" customHeight="1" x14ac:dyDescent="0.2">
      <c r="A55" s="302"/>
      <c r="B55" s="344"/>
      <c r="C55" s="342"/>
      <c r="D55" s="339"/>
      <c r="E55" s="342"/>
      <c r="F55" s="342"/>
      <c r="G55" s="342"/>
      <c r="H55" s="339"/>
      <c r="I55" s="342"/>
      <c r="J55" s="303"/>
      <c r="L55" s="303"/>
    </row>
    <row r="56" spans="1:16" s="310" customFormat="1" ht="15" customHeight="1" x14ac:dyDescent="0.2">
      <c r="A56" s="302"/>
      <c r="B56" s="333" t="s">
        <v>324</v>
      </c>
      <c r="C56" s="309">
        <f>C15+SUM(C19:C32)+SUM(C35:C43)+SUM(C46:C54)</f>
        <v>-1238</v>
      </c>
      <c r="D56" s="251"/>
      <c r="E56" s="309">
        <f>E15+SUM(E19:E32)+SUM(E35:E43)+SUM(E46:E54)</f>
        <v>-9162</v>
      </c>
      <c r="F56" s="269"/>
      <c r="G56" s="309">
        <f>G15+SUM(G19:G32)+SUM(G35:G43)+SUM(G46:G54)</f>
        <v>-20210</v>
      </c>
      <c r="H56" s="251"/>
      <c r="I56" s="309">
        <f>I15+SUM(I19:I32)+SUM(I35:I43)+SUM(I46:I54)</f>
        <v>7839</v>
      </c>
      <c r="K56" s="335"/>
      <c r="L56" s="303"/>
      <c r="M56" s="335"/>
      <c r="N56" s="335"/>
      <c r="O56" s="335"/>
      <c r="P56" s="303"/>
    </row>
    <row r="57" spans="1:16" ht="9.9499999999999993" customHeight="1" x14ac:dyDescent="0.2">
      <c r="A57" s="302"/>
      <c r="B57" s="345"/>
      <c r="C57" s="338"/>
      <c r="D57" s="339"/>
      <c r="E57" s="338"/>
      <c r="F57" s="338"/>
      <c r="G57" s="338"/>
      <c r="H57" s="339"/>
      <c r="I57" s="338"/>
      <c r="J57" s="303"/>
      <c r="L57" s="303"/>
    </row>
    <row r="58" spans="1:16" s="303" customFormat="1" ht="15" customHeight="1" x14ac:dyDescent="0.2">
      <c r="A58" s="302"/>
      <c r="B58" s="340" t="s">
        <v>328</v>
      </c>
      <c r="C58" s="263">
        <v>-336</v>
      </c>
      <c r="D58" s="263"/>
      <c r="E58" s="263">
        <v>0</v>
      </c>
      <c r="F58" s="292"/>
      <c r="G58" s="263">
        <v>-336</v>
      </c>
      <c r="H58" s="263"/>
      <c r="I58" s="263">
        <v>0</v>
      </c>
    </row>
    <row r="59" spans="1:16" s="303" customFormat="1" ht="15" customHeight="1" x14ac:dyDescent="0.2">
      <c r="A59" s="302"/>
      <c r="B59" s="340" t="s">
        <v>269</v>
      </c>
      <c r="C59" s="263">
        <v>0</v>
      </c>
      <c r="D59" s="263"/>
      <c r="E59" s="263">
        <v>0</v>
      </c>
      <c r="F59" s="292"/>
      <c r="G59" s="263">
        <v>-4504</v>
      </c>
      <c r="H59" s="263"/>
      <c r="I59" s="263">
        <v>2251</v>
      </c>
    </row>
    <row r="60" spans="1:16" s="303" customFormat="1" ht="15" customHeight="1" x14ac:dyDescent="0.2">
      <c r="A60" s="302"/>
      <c r="B60" s="340" t="s">
        <v>329</v>
      </c>
      <c r="C60" s="263">
        <v>0</v>
      </c>
      <c r="D60" s="263"/>
      <c r="E60" s="263">
        <v>8772</v>
      </c>
      <c r="F60" s="292"/>
      <c r="G60" s="263">
        <v>-11151</v>
      </c>
      <c r="H60" s="263"/>
      <c r="I60" s="263">
        <v>-10198</v>
      </c>
    </row>
    <row r="61" spans="1:16" s="303" customFormat="1" ht="15" customHeight="1" x14ac:dyDescent="0.2">
      <c r="A61" s="302"/>
      <c r="B61" s="340" t="s">
        <v>330</v>
      </c>
      <c r="C61" s="263">
        <v>1566</v>
      </c>
      <c r="D61" s="263"/>
      <c r="E61" s="263">
        <v>417</v>
      </c>
      <c r="F61" s="292"/>
      <c r="G61" s="263">
        <v>0</v>
      </c>
      <c r="H61" s="263"/>
      <c r="I61" s="263">
        <v>0</v>
      </c>
    </row>
    <row r="62" spans="1:16" s="303" customFormat="1" ht="15" customHeight="1" x14ac:dyDescent="0.2">
      <c r="A62" s="302"/>
      <c r="B62" s="340" t="s">
        <v>349</v>
      </c>
      <c r="C62" s="263">
        <v>0</v>
      </c>
      <c r="D62" s="263"/>
      <c r="E62" s="263">
        <v>0</v>
      </c>
      <c r="F62" s="292"/>
      <c r="G62" s="263">
        <v>0</v>
      </c>
      <c r="H62" s="263"/>
      <c r="I62" s="263">
        <v>56250</v>
      </c>
    </row>
    <row r="63" spans="1:16" s="303" customFormat="1" ht="15" customHeight="1" x14ac:dyDescent="0.2">
      <c r="A63" s="302"/>
      <c r="B63" s="340" t="s">
        <v>348</v>
      </c>
      <c r="C63" s="263">
        <v>0</v>
      </c>
      <c r="D63" s="263"/>
      <c r="E63" s="263">
        <v>0</v>
      </c>
      <c r="F63" s="292"/>
      <c r="G63" s="263">
        <v>0</v>
      </c>
      <c r="H63" s="263"/>
      <c r="I63" s="263">
        <v>-3582</v>
      </c>
    </row>
    <row r="64" spans="1:16" ht="9.9499999999999993" customHeight="1" x14ac:dyDescent="0.2">
      <c r="A64" s="302"/>
      <c r="B64" s="341"/>
      <c r="C64" s="338"/>
      <c r="D64" s="339"/>
      <c r="E64" s="338"/>
      <c r="F64" s="338"/>
      <c r="G64" s="338"/>
      <c r="H64" s="339"/>
      <c r="I64" s="338"/>
      <c r="J64" s="303"/>
    </row>
    <row r="65" spans="1:12" s="310" customFormat="1" ht="15" customHeight="1" x14ac:dyDescent="0.2">
      <c r="A65" s="302"/>
      <c r="B65" s="333" t="s">
        <v>331</v>
      </c>
      <c r="C65" s="309">
        <f>SUM(C58:C64)</f>
        <v>1230</v>
      </c>
      <c r="D65" s="251"/>
      <c r="E65" s="309">
        <f>SUM(E58:E64)</f>
        <v>9189</v>
      </c>
      <c r="F65" s="269"/>
      <c r="G65" s="309">
        <f>SUM(G58:G64)</f>
        <v>-15991</v>
      </c>
      <c r="H65" s="251"/>
      <c r="I65" s="309">
        <f>SUM(I58:I64)</f>
        <v>44721</v>
      </c>
      <c r="L65" s="303"/>
    </row>
    <row r="66" spans="1:12" ht="9.9499999999999993" customHeight="1" x14ac:dyDescent="0.2">
      <c r="A66" s="302"/>
      <c r="B66" s="345"/>
      <c r="C66" s="338"/>
      <c r="D66" s="339"/>
      <c r="E66" s="338"/>
      <c r="F66" s="338"/>
      <c r="G66" s="338"/>
      <c r="H66" s="339"/>
      <c r="I66" s="338"/>
      <c r="J66" s="303"/>
    </row>
    <row r="67" spans="1:12" s="303" customFormat="1" ht="15" customHeight="1" x14ac:dyDescent="0.2">
      <c r="A67" s="302"/>
      <c r="B67" s="340" t="s">
        <v>332</v>
      </c>
      <c r="C67" s="263">
        <v>8</v>
      </c>
      <c r="D67" s="263"/>
      <c r="E67" s="263">
        <v>0</v>
      </c>
      <c r="F67" s="292"/>
      <c r="G67" s="263">
        <v>8</v>
      </c>
      <c r="H67" s="263"/>
      <c r="I67" s="263">
        <v>0</v>
      </c>
    </row>
    <row r="68" spans="1:12" s="303" customFormat="1" ht="15" customHeight="1" x14ac:dyDescent="0.2">
      <c r="A68" s="302"/>
      <c r="B68" s="266" t="s">
        <v>287</v>
      </c>
      <c r="C68" s="263">
        <v>0</v>
      </c>
      <c r="D68" s="263"/>
      <c r="E68" s="263">
        <v>0</v>
      </c>
      <c r="F68" s="292"/>
      <c r="G68" s="263">
        <v>3977</v>
      </c>
      <c r="H68" s="263"/>
      <c r="I68" s="263">
        <v>563</v>
      </c>
    </row>
    <row r="69" spans="1:12" s="303" customFormat="1" ht="15" customHeight="1" x14ac:dyDescent="0.2">
      <c r="A69" s="302"/>
      <c r="B69" s="340" t="s">
        <v>333</v>
      </c>
      <c r="C69" s="263">
        <v>0</v>
      </c>
      <c r="D69" s="263"/>
      <c r="E69" s="263">
        <v>0</v>
      </c>
      <c r="F69" s="292"/>
      <c r="G69" s="263">
        <v>43896</v>
      </c>
      <c r="H69" s="263"/>
      <c r="I69" s="263">
        <v>0</v>
      </c>
    </row>
    <row r="70" spans="1:12" s="303" customFormat="1" ht="15" customHeight="1" x14ac:dyDescent="0.2">
      <c r="A70" s="302"/>
      <c r="B70" s="340" t="s">
        <v>334</v>
      </c>
      <c r="C70" s="263">
        <v>0</v>
      </c>
      <c r="D70" s="263"/>
      <c r="E70" s="263">
        <v>0</v>
      </c>
      <c r="F70" s="292"/>
      <c r="G70" s="263">
        <v>-10869</v>
      </c>
      <c r="H70" s="263"/>
      <c r="I70" s="263">
        <v>-33638</v>
      </c>
    </row>
    <row r="71" spans="1:12" s="334" customFormat="1" ht="9.9499999999999993" customHeight="1" x14ac:dyDescent="0.2">
      <c r="A71" s="318"/>
      <c r="B71" s="341"/>
      <c r="C71" s="342"/>
      <c r="D71" s="339"/>
      <c r="E71" s="342"/>
      <c r="F71" s="342"/>
      <c r="G71" s="342"/>
      <c r="H71" s="339"/>
      <c r="I71" s="342"/>
      <c r="J71" s="303"/>
    </row>
    <row r="72" spans="1:12" s="310" customFormat="1" ht="15" customHeight="1" x14ac:dyDescent="0.2">
      <c r="A72" s="302"/>
      <c r="B72" s="333" t="s">
        <v>335</v>
      </c>
      <c r="C72" s="309">
        <f>SUM(C67:C71)</f>
        <v>8</v>
      </c>
      <c r="D72" s="251"/>
      <c r="E72" s="309">
        <f>SUM(E67:E71)</f>
        <v>0</v>
      </c>
      <c r="F72" s="269"/>
      <c r="G72" s="309">
        <f>SUM(G67:G71)</f>
        <v>37012</v>
      </c>
      <c r="H72" s="251"/>
      <c r="I72" s="309">
        <f>SUM(I67:I71)</f>
        <v>-33075</v>
      </c>
      <c r="L72" s="303"/>
    </row>
    <row r="73" spans="1:12" s="334" customFormat="1" ht="9.9499999999999993" customHeight="1" x14ac:dyDescent="0.2">
      <c r="A73" s="318"/>
      <c r="B73" s="346"/>
      <c r="C73" s="347"/>
      <c r="D73" s="339"/>
      <c r="E73" s="347"/>
      <c r="F73" s="347"/>
      <c r="G73" s="347"/>
      <c r="H73" s="339"/>
      <c r="I73" s="347"/>
      <c r="J73" s="303"/>
    </row>
    <row r="74" spans="1:12" s="303" customFormat="1" ht="15" customHeight="1" x14ac:dyDescent="0.2">
      <c r="A74" s="302"/>
      <c r="B74" s="340" t="s">
        <v>336</v>
      </c>
      <c r="C74" s="263">
        <v>0</v>
      </c>
      <c r="D74" s="263"/>
      <c r="E74" s="263">
        <v>0</v>
      </c>
      <c r="F74" s="292"/>
      <c r="G74" s="263">
        <v>-283</v>
      </c>
      <c r="H74" s="263"/>
      <c r="I74" s="263">
        <v>-476</v>
      </c>
    </row>
    <row r="75" spans="1:12" s="334" customFormat="1" ht="9.9499999999999993" customHeight="1" x14ac:dyDescent="0.2">
      <c r="A75" s="302"/>
      <c r="B75" s="341"/>
      <c r="C75" s="342"/>
      <c r="D75" s="339"/>
      <c r="E75" s="342"/>
      <c r="F75" s="342"/>
      <c r="G75" s="342"/>
      <c r="H75" s="339"/>
      <c r="I75" s="342"/>
      <c r="J75" s="303"/>
    </row>
    <row r="76" spans="1:12" s="310" customFormat="1" ht="15" customHeight="1" x14ac:dyDescent="0.2">
      <c r="A76" s="302"/>
      <c r="B76" s="333" t="s">
        <v>337</v>
      </c>
      <c r="C76" s="309">
        <f>C56+C65+C72+C74</f>
        <v>0</v>
      </c>
      <c r="D76" s="251"/>
      <c r="E76" s="309">
        <f>E56+E65+E72+E74</f>
        <v>27</v>
      </c>
      <c r="F76" s="269"/>
      <c r="G76" s="309">
        <f>G56+G65+G72+G74</f>
        <v>528</v>
      </c>
      <c r="H76" s="251"/>
      <c r="I76" s="309">
        <f>I56+I65+I72+I74</f>
        <v>19009</v>
      </c>
      <c r="L76" s="303"/>
    </row>
    <row r="77" spans="1:12" s="334" customFormat="1" ht="9.9499999999999993" customHeight="1" x14ac:dyDescent="0.2">
      <c r="A77" s="302"/>
      <c r="B77" s="345"/>
      <c r="C77" s="347"/>
      <c r="D77" s="339"/>
      <c r="E77" s="347"/>
      <c r="F77" s="347"/>
      <c r="G77" s="347"/>
      <c r="H77" s="339"/>
      <c r="I77" s="347"/>
      <c r="J77" s="303"/>
    </row>
    <row r="78" spans="1:12" s="310" customFormat="1" ht="15" customHeight="1" x14ac:dyDescent="0.2">
      <c r="A78" s="302"/>
      <c r="B78" s="333" t="s">
        <v>338</v>
      </c>
      <c r="C78" s="309">
        <v>0</v>
      </c>
      <c r="D78" s="251"/>
      <c r="E78" s="309">
        <v>0</v>
      </c>
      <c r="F78" s="269"/>
      <c r="G78" s="309">
        <v>0</v>
      </c>
      <c r="H78" s="251"/>
      <c r="I78" s="309">
        <v>0</v>
      </c>
      <c r="L78" s="303"/>
    </row>
    <row r="79" spans="1:12" s="334" customFormat="1" ht="9.9499999999999993" customHeight="1" x14ac:dyDescent="0.2">
      <c r="A79" s="302"/>
      <c r="B79" s="346"/>
      <c r="C79" s="347"/>
      <c r="D79" s="339"/>
      <c r="E79" s="347"/>
      <c r="F79" s="347"/>
      <c r="G79" s="347"/>
      <c r="H79" s="339"/>
      <c r="I79" s="347"/>
      <c r="J79" s="303"/>
    </row>
    <row r="80" spans="1:12" s="310" customFormat="1" ht="15" customHeight="1" x14ac:dyDescent="0.2">
      <c r="A80" s="302"/>
      <c r="B80" s="333" t="s">
        <v>339</v>
      </c>
      <c r="C80" s="309">
        <v>1</v>
      </c>
      <c r="D80" s="251"/>
      <c r="E80" s="309">
        <v>0</v>
      </c>
      <c r="F80" s="269"/>
      <c r="G80" s="309">
        <v>49606</v>
      </c>
      <c r="H80" s="251"/>
      <c r="I80" s="309">
        <v>45497</v>
      </c>
      <c r="L80" s="303"/>
    </row>
    <row r="81" spans="1:12" s="334" customFormat="1" ht="9.9499999999999993" customHeight="1" x14ac:dyDescent="0.2">
      <c r="A81" s="318"/>
      <c r="B81" s="346"/>
      <c r="C81" s="347"/>
      <c r="D81" s="339"/>
      <c r="E81" s="347"/>
      <c r="F81" s="347"/>
      <c r="G81" s="347"/>
      <c r="H81" s="339"/>
      <c r="I81" s="347"/>
      <c r="J81" s="303"/>
    </row>
    <row r="82" spans="1:12" s="310" customFormat="1" ht="15" customHeight="1" x14ac:dyDescent="0.2">
      <c r="A82" s="302"/>
      <c r="B82" s="333" t="s">
        <v>340</v>
      </c>
      <c r="C82" s="309">
        <f>C80+C76+C78</f>
        <v>1</v>
      </c>
      <c r="D82" s="251"/>
      <c r="E82" s="309">
        <f>E80+E76+E78</f>
        <v>27</v>
      </c>
      <c r="F82" s="269"/>
      <c r="G82" s="309">
        <f>G80+G76+G78</f>
        <v>50134</v>
      </c>
      <c r="H82" s="251"/>
      <c r="I82" s="309">
        <f>I80+I76+I78</f>
        <v>64506</v>
      </c>
      <c r="L82" s="303"/>
    </row>
    <row r="83" spans="1:12" ht="5.0999999999999996" customHeight="1" x14ac:dyDescent="0.2">
      <c r="B83" s="306"/>
      <c r="C83" s="347"/>
      <c r="D83" s="339"/>
      <c r="E83" s="347"/>
      <c r="F83" s="347"/>
      <c r="G83" s="347"/>
      <c r="H83" s="339"/>
      <c r="I83" s="347"/>
      <c r="J83" s="303"/>
    </row>
  </sheetData>
  <mergeCells count="7">
    <mergeCell ref="G10:I10"/>
    <mergeCell ref="C10:E10"/>
    <mergeCell ref="C9:I9"/>
    <mergeCell ref="B2:C2"/>
    <mergeCell ref="B5:C5"/>
    <mergeCell ref="C8:I8"/>
    <mergeCell ref="B4:C4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workbookViewId="0">
      <selection activeCell="C6" sqref="C6"/>
    </sheetView>
  </sheetViews>
  <sheetFormatPr defaultColWidth="18.7109375" defaultRowHeight="12.75" x14ac:dyDescent="0.2"/>
  <cols>
    <col min="1" max="2" width="1.7109375" customWidth="1"/>
    <col min="3" max="3" width="44.7109375" customWidth="1"/>
    <col min="4" max="4" width="8.7109375" customWidth="1"/>
    <col min="5" max="5" width="1.140625" style="12" customWidth="1"/>
    <col min="6" max="6" width="8.7109375" customWidth="1"/>
    <col min="7" max="7" width="1.140625" style="301" customWidth="1"/>
    <col min="8" max="8" width="8.7109375" customWidth="1"/>
    <col min="9" max="9" width="1.140625" style="301" customWidth="1"/>
    <col min="10" max="10" width="8.7109375" customWidth="1"/>
    <col min="11" max="11" width="1.140625" style="301" customWidth="1"/>
    <col min="12" max="12" width="9.7109375" customWidth="1"/>
    <col min="13" max="13" width="1.140625" style="301" customWidth="1"/>
    <col min="14" max="14" width="9.7109375" customWidth="1"/>
    <col min="15" max="15" width="1.140625" style="301" customWidth="1"/>
    <col min="16" max="16" width="8.7109375" customWidth="1"/>
    <col min="17" max="17" width="1.140625" style="301" customWidth="1"/>
    <col min="18" max="18" width="8.7109375" customWidth="1"/>
    <col min="19" max="19" width="1.140625" style="301" customWidth="1"/>
    <col min="20" max="20" width="8.7109375" customWidth="1"/>
    <col min="21" max="21" width="1.140625" style="301" customWidth="1"/>
    <col min="22" max="22" width="9.7109375" customWidth="1"/>
  </cols>
  <sheetData>
    <row r="1" spans="1:22" ht="9.9499999999999993" customHeight="1" x14ac:dyDescent="0.2">
      <c r="A1" s="1"/>
      <c r="B1" s="2"/>
      <c r="C1" s="1"/>
      <c r="D1" s="1"/>
      <c r="E1" s="3"/>
      <c r="F1" s="1"/>
      <c r="G1" s="222"/>
      <c r="H1" s="1"/>
      <c r="I1" s="222"/>
      <c r="J1" s="1"/>
      <c r="K1" s="222"/>
      <c r="L1" s="1"/>
      <c r="M1" s="222"/>
      <c r="N1" s="1"/>
      <c r="O1" s="222"/>
      <c r="P1" s="1"/>
      <c r="Q1" s="222"/>
      <c r="R1" s="1"/>
      <c r="S1" s="222"/>
      <c r="T1" s="1"/>
      <c r="U1" s="222"/>
      <c r="V1" s="1"/>
    </row>
    <row r="2" spans="1:22" ht="15" customHeight="1" x14ac:dyDescent="0.2">
      <c r="A2" s="4"/>
      <c r="B2" s="349" t="s">
        <v>24</v>
      </c>
      <c r="C2" s="349"/>
      <c r="D2" s="237"/>
      <c r="E2" s="238"/>
      <c r="F2" s="237"/>
      <c r="G2" s="239"/>
      <c r="H2" s="237"/>
      <c r="I2" s="239"/>
      <c r="J2" s="237"/>
      <c r="K2" s="239"/>
      <c r="L2" s="237"/>
      <c r="M2" s="239"/>
      <c r="N2" s="237"/>
      <c r="O2" s="239"/>
      <c r="P2" s="237"/>
      <c r="Q2" s="239"/>
      <c r="R2" s="237"/>
      <c r="S2" s="239"/>
      <c r="T2" s="237"/>
      <c r="U2" s="239"/>
      <c r="V2" s="237"/>
    </row>
    <row r="3" spans="1:22" ht="8.1" customHeight="1" x14ac:dyDescent="0.2">
      <c r="A3" s="4"/>
      <c r="B3" s="237"/>
      <c r="C3" s="237"/>
      <c r="D3" s="237"/>
      <c r="E3" s="238"/>
      <c r="F3" s="237"/>
      <c r="G3" s="239"/>
      <c r="H3" s="237"/>
      <c r="I3" s="239"/>
      <c r="J3" s="237"/>
      <c r="K3" s="239"/>
      <c r="L3" s="237"/>
      <c r="M3" s="239"/>
      <c r="N3" s="237"/>
      <c r="O3" s="239"/>
      <c r="P3" s="237"/>
      <c r="Q3" s="239"/>
      <c r="R3" s="237"/>
      <c r="S3" s="239"/>
      <c r="T3" s="237"/>
      <c r="U3" s="239"/>
      <c r="V3" s="237"/>
    </row>
    <row r="4" spans="1:22" ht="15" customHeight="1" x14ac:dyDescent="0.2">
      <c r="A4" s="4"/>
      <c r="B4" s="350" t="s">
        <v>215</v>
      </c>
      <c r="C4" s="350"/>
      <c r="D4" s="297"/>
      <c r="E4" s="298"/>
      <c r="F4" s="297"/>
      <c r="G4" s="299"/>
      <c r="H4" s="297"/>
      <c r="I4" s="299"/>
      <c r="J4" s="297"/>
      <c r="K4" s="299"/>
      <c r="L4" s="297"/>
      <c r="M4" s="299"/>
      <c r="N4" s="297"/>
      <c r="O4" s="299"/>
      <c r="P4" s="297"/>
      <c r="Q4" s="299"/>
      <c r="R4" s="297"/>
      <c r="S4" s="299"/>
      <c r="T4" s="297"/>
      <c r="U4" s="299"/>
      <c r="V4" s="297"/>
    </row>
    <row r="5" spans="1:22" ht="15" customHeight="1" x14ac:dyDescent="0.2">
      <c r="A5" s="5"/>
      <c r="B5" s="351" t="s">
        <v>216</v>
      </c>
      <c r="C5" s="351"/>
      <c r="D5" s="237"/>
      <c r="E5" s="238"/>
      <c r="F5" s="237"/>
      <c r="G5" s="239"/>
      <c r="H5" s="237"/>
      <c r="I5" s="239"/>
      <c r="J5" s="237"/>
      <c r="K5" s="239"/>
      <c r="L5" s="237"/>
      <c r="M5" s="239"/>
      <c r="N5" s="237"/>
      <c r="O5" s="239"/>
      <c r="P5" s="237"/>
      <c r="Q5" s="239"/>
      <c r="R5" s="237"/>
      <c r="S5" s="239"/>
      <c r="T5" s="237"/>
      <c r="U5" s="239"/>
      <c r="V5" s="237"/>
    </row>
    <row r="6" spans="1:22" ht="15" customHeight="1" x14ac:dyDescent="0.2">
      <c r="A6" s="5"/>
      <c r="B6" s="289"/>
      <c r="C6" s="300" t="s">
        <v>257</v>
      </c>
      <c r="D6" s="237"/>
      <c r="E6" s="238"/>
      <c r="F6" s="237"/>
      <c r="G6" s="239"/>
      <c r="H6" s="237"/>
      <c r="I6" s="239"/>
      <c r="J6" s="237"/>
      <c r="K6" s="239"/>
      <c r="L6" s="237"/>
      <c r="M6" s="239"/>
      <c r="N6" s="237"/>
      <c r="O6" s="239"/>
      <c r="P6" s="237"/>
      <c r="Q6" s="239"/>
      <c r="R6" s="237"/>
      <c r="S6" s="239"/>
      <c r="T6" s="237"/>
      <c r="U6" s="239"/>
      <c r="V6" s="237"/>
    </row>
    <row r="7" spans="1:22" ht="9.9499999999999993" customHeight="1" x14ac:dyDescent="0.2">
      <c r="A7" s="5"/>
      <c r="B7" s="289"/>
      <c r="C7" s="300"/>
      <c r="D7" s="237"/>
      <c r="E7" s="238"/>
      <c r="F7" s="237"/>
      <c r="G7" s="239"/>
      <c r="H7" s="237"/>
      <c r="I7" s="239"/>
      <c r="J7" s="237"/>
      <c r="K7" s="239"/>
      <c r="L7" s="237"/>
      <c r="M7" s="239"/>
      <c r="N7" s="237"/>
      <c r="O7" s="239"/>
      <c r="P7" s="237"/>
      <c r="Q7" s="239"/>
      <c r="R7" s="237"/>
      <c r="S7" s="239"/>
      <c r="T7" s="237"/>
      <c r="U7" s="239"/>
      <c r="V7" s="237"/>
    </row>
    <row r="8" spans="1:22" ht="15" customHeight="1" x14ac:dyDescent="0.2">
      <c r="A8" s="4"/>
      <c r="B8" s="237"/>
      <c r="C8" s="288"/>
      <c r="D8" s="348" t="s">
        <v>215</v>
      </c>
      <c r="E8" s="348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</row>
    <row r="9" spans="1:22" ht="15" customHeight="1" x14ac:dyDescent="0.2">
      <c r="A9" s="4"/>
      <c r="B9" s="237"/>
      <c r="C9" s="288"/>
      <c r="D9" s="348" t="s">
        <v>256</v>
      </c>
      <c r="E9" s="348"/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348"/>
      <c r="S9" s="348"/>
      <c r="T9" s="348"/>
      <c r="U9" s="348"/>
      <c r="V9" s="348"/>
    </row>
    <row r="10" spans="1:22" ht="8.1" customHeight="1" x14ac:dyDescent="0.2">
      <c r="A10" s="4"/>
      <c r="B10" s="237"/>
      <c r="C10" s="237"/>
      <c r="D10" s="238"/>
      <c r="E10" s="238"/>
      <c r="F10" s="238"/>
      <c r="G10" s="240"/>
      <c r="H10" s="238"/>
      <c r="I10" s="240"/>
      <c r="J10" s="238"/>
      <c r="K10" s="240"/>
      <c r="L10" s="241"/>
      <c r="M10" s="240"/>
      <c r="N10" s="241"/>
      <c r="O10" s="240"/>
      <c r="P10" s="238"/>
      <c r="Q10" s="240"/>
      <c r="R10" s="238"/>
      <c r="S10" s="240"/>
      <c r="T10" s="238"/>
      <c r="U10" s="240"/>
      <c r="V10" s="241"/>
    </row>
    <row r="11" spans="1:22" s="10" customFormat="1" ht="15" customHeight="1" x14ac:dyDescent="0.2">
      <c r="A11" s="9"/>
      <c r="B11" s="242"/>
      <c r="C11" s="268"/>
      <c r="D11" s="243" t="s">
        <v>217</v>
      </c>
      <c r="E11" s="244"/>
      <c r="F11" s="243" t="s">
        <v>218</v>
      </c>
      <c r="G11" s="245"/>
      <c r="H11" s="246" t="s">
        <v>219</v>
      </c>
      <c r="I11" s="245"/>
      <c r="J11" s="246" t="s">
        <v>220</v>
      </c>
      <c r="K11" s="245"/>
      <c r="L11" s="247" t="s">
        <v>252</v>
      </c>
      <c r="M11" s="245"/>
      <c r="N11" s="247" t="s">
        <v>214</v>
      </c>
      <c r="O11" s="290"/>
      <c r="P11" s="243" t="s">
        <v>242</v>
      </c>
      <c r="Q11" s="243"/>
      <c r="R11" s="243" t="s">
        <v>243</v>
      </c>
      <c r="S11" s="243"/>
      <c r="T11" s="243" t="s">
        <v>254</v>
      </c>
      <c r="U11" s="243"/>
      <c r="V11" s="243" t="s">
        <v>253</v>
      </c>
    </row>
    <row r="12" spans="1:22" ht="8.1" customHeight="1" x14ac:dyDescent="0.2">
      <c r="A12" s="4"/>
      <c r="B12" s="237"/>
      <c r="C12" s="288"/>
      <c r="D12" s="248"/>
      <c r="E12" s="249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</row>
    <row r="13" spans="1:22" ht="15" customHeight="1" x14ac:dyDescent="0.2">
      <c r="A13" s="6"/>
      <c r="B13" s="352" t="s">
        <v>221</v>
      </c>
      <c r="C13" s="352"/>
      <c r="D13" s="250">
        <f>50868-1455</f>
        <v>49413</v>
      </c>
      <c r="E13" s="251"/>
      <c r="F13" s="250">
        <f>77688-2026</f>
        <v>75662</v>
      </c>
      <c r="G13" s="250"/>
      <c r="H13" s="250">
        <f>62538-6843</f>
        <v>55695</v>
      </c>
      <c r="I13" s="250"/>
      <c r="J13" s="250">
        <f>82491-2044</f>
        <v>80447</v>
      </c>
      <c r="K13" s="250"/>
      <c r="L13" s="250">
        <f>D13+F13+H13</f>
        <v>180770</v>
      </c>
      <c r="M13" s="250"/>
      <c r="N13" s="250">
        <f>SUM(D13:J13)</f>
        <v>261217</v>
      </c>
      <c r="O13" s="291"/>
      <c r="P13" s="250">
        <f>62645.5957765073-1171</f>
        <v>61474.595776507304</v>
      </c>
      <c r="Q13" s="250"/>
      <c r="R13" s="250">
        <f>67661.0601499683-3483</f>
        <v>64178.060149968296</v>
      </c>
      <c r="S13" s="250"/>
      <c r="T13" s="250">
        <f>87563.2779664995-2786</f>
        <v>84777.277966499503</v>
      </c>
      <c r="U13" s="250"/>
      <c r="V13" s="250">
        <f>P13+R13+T13</f>
        <v>210429.9338929751</v>
      </c>
    </row>
    <row r="14" spans="1:22" ht="9.9499999999999993" customHeight="1" x14ac:dyDescent="0.2">
      <c r="A14" s="7"/>
      <c r="B14" s="252"/>
      <c r="C14" s="253"/>
      <c r="D14" s="253"/>
      <c r="E14" s="254"/>
      <c r="F14" s="253"/>
      <c r="G14" s="255"/>
      <c r="H14" s="253"/>
      <c r="I14" s="255"/>
      <c r="J14" s="253"/>
      <c r="K14" s="255"/>
      <c r="L14" s="253"/>
      <c r="M14" s="255"/>
      <c r="N14" s="253"/>
      <c r="O14" s="255"/>
      <c r="P14" s="253"/>
      <c r="Q14" s="255"/>
      <c r="R14" s="253"/>
      <c r="S14" s="255"/>
      <c r="T14" s="253"/>
      <c r="U14" s="255"/>
      <c r="V14" s="253"/>
    </row>
    <row r="15" spans="1:22" ht="15" customHeight="1" x14ac:dyDescent="0.2">
      <c r="A15" s="7"/>
      <c r="B15" s="252"/>
      <c r="C15" s="266" t="s">
        <v>222</v>
      </c>
      <c r="D15" s="265">
        <v>-8227</v>
      </c>
      <c r="E15" s="264"/>
      <c r="F15" s="265">
        <v>-10541</v>
      </c>
      <c r="G15" s="263"/>
      <c r="H15" s="265">
        <v>-9355</v>
      </c>
      <c r="I15" s="263"/>
      <c r="J15" s="265">
        <v>-12290</v>
      </c>
      <c r="K15" s="263"/>
      <c r="L15" s="265">
        <f>D15+F15+H15</f>
        <v>-28123</v>
      </c>
      <c r="M15" s="263"/>
      <c r="N15" s="265">
        <f>SUM(D15:J15)</f>
        <v>-40413</v>
      </c>
      <c r="O15" s="292"/>
      <c r="P15" s="265">
        <v>-10075.511343783986</v>
      </c>
      <c r="Q15" s="263"/>
      <c r="R15" s="265">
        <v>-13349.311869999998</v>
      </c>
      <c r="S15" s="263"/>
      <c r="T15" s="265">
        <v>-21424.183979302899</v>
      </c>
      <c r="U15" s="263"/>
      <c r="V15" s="265">
        <f>P15+R15+T15</f>
        <v>-44849.007193086887</v>
      </c>
    </row>
    <row r="16" spans="1:22" ht="8.1" customHeight="1" x14ac:dyDescent="0.2">
      <c r="A16" s="7"/>
      <c r="B16" s="252"/>
      <c r="C16" s="253"/>
      <c r="D16" s="254"/>
      <c r="E16" s="254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</row>
    <row r="17" spans="1:22" ht="15" customHeight="1" x14ac:dyDescent="0.2">
      <c r="A17" s="6"/>
      <c r="B17" s="352" t="s">
        <v>223</v>
      </c>
      <c r="C17" s="352"/>
      <c r="D17" s="251">
        <f>D13+D15</f>
        <v>41186</v>
      </c>
      <c r="E17" s="251"/>
      <c r="F17" s="251">
        <f>F13+F15</f>
        <v>65121</v>
      </c>
      <c r="G17" s="251"/>
      <c r="H17" s="251">
        <f>H13+H15</f>
        <v>46340</v>
      </c>
      <c r="I17" s="251"/>
      <c r="J17" s="251">
        <f>J13+J15</f>
        <v>68157</v>
      </c>
      <c r="K17" s="251"/>
      <c r="L17" s="251">
        <f>L13+L15</f>
        <v>152647</v>
      </c>
      <c r="M17" s="250"/>
      <c r="N17" s="251">
        <f>N13+N15</f>
        <v>220804</v>
      </c>
      <c r="O17" s="293"/>
      <c r="P17" s="251">
        <f>P13+P15</f>
        <v>51399.084432723321</v>
      </c>
      <c r="Q17" s="251"/>
      <c r="R17" s="251">
        <f>R13+R15</f>
        <v>50828.748279968298</v>
      </c>
      <c r="S17" s="251"/>
      <c r="T17" s="251">
        <f>T13+T15</f>
        <v>63353.093987196604</v>
      </c>
      <c r="U17" s="251"/>
      <c r="V17" s="251">
        <f>V13+V15</f>
        <v>165580.92669988819</v>
      </c>
    </row>
    <row r="18" spans="1:22" ht="8.1" customHeight="1" x14ac:dyDescent="0.2">
      <c r="A18" s="7"/>
      <c r="B18" s="252"/>
      <c r="C18" s="253"/>
      <c r="D18" s="254"/>
      <c r="E18" s="254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</row>
    <row r="19" spans="1:22" ht="15" customHeight="1" x14ac:dyDescent="0.2">
      <c r="A19" s="7"/>
      <c r="B19" s="252"/>
      <c r="C19" s="263" t="s">
        <v>224</v>
      </c>
      <c r="D19" s="265">
        <v>-32674</v>
      </c>
      <c r="E19" s="264"/>
      <c r="F19" s="265">
        <v>-41946</v>
      </c>
      <c r="G19" s="263"/>
      <c r="H19" s="265">
        <v>-34240</v>
      </c>
      <c r="I19" s="263"/>
      <c r="J19" s="265">
        <v>-44908</v>
      </c>
      <c r="K19" s="263"/>
      <c r="L19" s="265">
        <f>D19+F19+H19</f>
        <v>-108860</v>
      </c>
      <c r="M19" s="263"/>
      <c r="N19" s="265">
        <f>SUM(D19:J19)</f>
        <v>-153768</v>
      </c>
      <c r="O19" s="292"/>
      <c r="P19" s="265">
        <v>-35947.986236646961</v>
      </c>
      <c r="Q19" s="263"/>
      <c r="R19" s="265">
        <v>-33044.163208815837</v>
      </c>
      <c r="S19" s="263"/>
      <c r="T19" s="265">
        <v>-40302.450901172</v>
      </c>
      <c r="U19" s="263"/>
      <c r="V19" s="265">
        <f>P19+R19+T19</f>
        <v>-109294.6003466348</v>
      </c>
    </row>
    <row r="20" spans="1:22" ht="8.1" customHeight="1" x14ac:dyDescent="0.2">
      <c r="A20" s="7"/>
      <c r="B20" s="252"/>
      <c r="C20" s="253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</row>
    <row r="21" spans="1:22" ht="15" customHeight="1" x14ac:dyDescent="0.2">
      <c r="A21" s="6"/>
      <c r="B21" s="352" t="s">
        <v>225</v>
      </c>
      <c r="C21" s="352"/>
      <c r="D21" s="256">
        <f>D17+D19</f>
        <v>8512</v>
      </c>
      <c r="E21" s="256">
        <f t="shared" ref="E21:H21" si="0">E17+E19</f>
        <v>0</v>
      </c>
      <c r="F21" s="256">
        <f t="shared" si="0"/>
        <v>23175</v>
      </c>
      <c r="G21" s="256">
        <f t="shared" si="0"/>
        <v>0</v>
      </c>
      <c r="H21" s="256">
        <f t="shared" si="0"/>
        <v>12100</v>
      </c>
      <c r="I21" s="256"/>
      <c r="J21" s="256">
        <f>J17+J19</f>
        <v>23249</v>
      </c>
      <c r="K21" s="256"/>
      <c r="L21" s="250">
        <f>SUM(D21:H21)</f>
        <v>43787</v>
      </c>
      <c r="M21" s="250"/>
      <c r="N21" s="250">
        <f>SUM(D21:J21)</f>
        <v>67036</v>
      </c>
      <c r="O21" s="294"/>
      <c r="P21" s="256">
        <f>P17+P19</f>
        <v>15451.09819607636</v>
      </c>
      <c r="Q21" s="256">
        <f t="shared" ref="Q21:T21" si="1">Q17+Q19</f>
        <v>0</v>
      </c>
      <c r="R21" s="256">
        <f t="shared" si="1"/>
        <v>17784.585071152462</v>
      </c>
      <c r="S21" s="256">
        <f t="shared" si="1"/>
        <v>0</v>
      </c>
      <c r="T21" s="256">
        <f t="shared" si="1"/>
        <v>23050.643086024604</v>
      </c>
      <c r="U21" s="256"/>
      <c r="V21" s="251">
        <f>SUM(P21:T21)</f>
        <v>56286.326353253426</v>
      </c>
    </row>
    <row r="22" spans="1:22" ht="8.1" customHeight="1" x14ac:dyDescent="0.2">
      <c r="A22" s="7"/>
      <c r="B22" s="252"/>
      <c r="C22" s="253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</row>
    <row r="23" spans="1:22" ht="15" customHeight="1" x14ac:dyDescent="0.2">
      <c r="A23" s="7"/>
      <c r="B23" s="353" t="s">
        <v>226</v>
      </c>
      <c r="C23" s="353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</row>
    <row r="24" spans="1:22" ht="8.1" customHeight="1" x14ac:dyDescent="0.2">
      <c r="A24" s="7"/>
      <c r="B24" s="252"/>
      <c r="C24" s="253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</row>
    <row r="25" spans="1:22" ht="15" customHeight="1" x14ac:dyDescent="0.2">
      <c r="A25" s="7"/>
      <c r="B25" s="252"/>
      <c r="C25" s="266" t="s">
        <v>227</v>
      </c>
      <c r="D25" s="263">
        <v>-6307</v>
      </c>
      <c r="E25" s="264"/>
      <c r="F25" s="263">
        <v>-8009.1373800000001</v>
      </c>
      <c r="G25" s="263"/>
      <c r="H25" s="263">
        <v>-3199.8626199999999</v>
      </c>
      <c r="I25" s="263"/>
      <c r="J25" s="263">
        <v>-10786</v>
      </c>
      <c r="K25" s="263"/>
      <c r="L25" s="263">
        <f t="shared" ref="L25:L28" si="2">D25+F25+H25</f>
        <v>-17516</v>
      </c>
      <c r="M25" s="263"/>
      <c r="N25" s="263">
        <f>SUM(D25:J25)</f>
        <v>-28302</v>
      </c>
      <c r="O25" s="292"/>
      <c r="P25" s="263">
        <v>-7268.777086344212</v>
      </c>
      <c r="Q25" s="263"/>
      <c r="R25" s="263">
        <v>-4500.5374270154125</v>
      </c>
      <c r="S25" s="263"/>
      <c r="T25" s="263">
        <v>-5923.2740317461903</v>
      </c>
      <c r="U25" s="263"/>
      <c r="V25" s="263">
        <f>P25+R25+T25</f>
        <v>-17692.588545105813</v>
      </c>
    </row>
    <row r="26" spans="1:22" ht="15" customHeight="1" x14ac:dyDescent="0.2">
      <c r="A26" s="7"/>
      <c r="B26" s="252"/>
      <c r="C26" s="266" t="s">
        <v>228</v>
      </c>
      <c r="D26" s="263">
        <v>-5459</v>
      </c>
      <c r="E26" s="264"/>
      <c r="F26" s="263">
        <v>-5415</v>
      </c>
      <c r="G26" s="263"/>
      <c r="H26" s="263">
        <v>-5968</v>
      </c>
      <c r="I26" s="263"/>
      <c r="J26" s="263">
        <v>-6075</v>
      </c>
      <c r="K26" s="263"/>
      <c r="L26" s="263">
        <f t="shared" si="2"/>
        <v>-16842</v>
      </c>
      <c r="M26" s="263"/>
      <c r="N26" s="263">
        <f>SUM(D26:J26)</f>
        <v>-22917</v>
      </c>
      <c r="O26" s="292"/>
      <c r="P26" s="263">
        <v>-5109.4044557302404</v>
      </c>
      <c r="Q26" s="263"/>
      <c r="R26" s="263">
        <v>-4651.6225209141394</v>
      </c>
      <c r="S26" s="263"/>
      <c r="T26" s="263">
        <v>-5525.4921310221198</v>
      </c>
      <c r="U26" s="263"/>
      <c r="V26" s="263">
        <f>P26+R26+T26</f>
        <v>-15286.5191076665</v>
      </c>
    </row>
    <row r="27" spans="1:22" ht="15" customHeight="1" x14ac:dyDescent="0.2">
      <c r="A27" s="8"/>
      <c r="B27" s="257"/>
      <c r="C27" s="266" t="s">
        <v>229</v>
      </c>
      <c r="D27" s="263">
        <v>-5854</v>
      </c>
      <c r="E27" s="264"/>
      <c r="F27" s="263">
        <v>-6186</v>
      </c>
      <c r="G27" s="263"/>
      <c r="H27" s="263">
        <v>-6848</v>
      </c>
      <c r="I27" s="263"/>
      <c r="J27" s="263">
        <v>-7913</v>
      </c>
      <c r="K27" s="263"/>
      <c r="L27" s="263">
        <f t="shared" si="2"/>
        <v>-18888</v>
      </c>
      <c r="M27" s="263"/>
      <c r="N27" s="263">
        <f>SUM(D27:J27)</f>
        <v>-26801</v>
      </c>
      <c r="O27" s="292"/>
      <c r="P27" s="263">
        <v>-6812.8157699999956</v>
      </c>
      <c r="Q27" s="263"/>
      <c r="R27" s="263">
        <v>-5579.0288500000152</v>
      </c>
      <c r="S27" s="263"/>
      <c r="T27" s="263">
        <v>-7432.5851899999898</v>
      </c>
      <c r="U27" s="263"/>
      <c r="V27" s="263">
        <f>P27+R27+T27</f>
        <v>-19824.429810000001</v>
      </c>
    </row>
    <row r="28" spans="1:22" ht="15" customHeight="1" x14ac:dyDescent="0.2">
      <c r="A28" s="8"/>
      <c r="B28" s="257"/>
      <c r="C28" s="266" t="s">
        <v>230</v>
      </c>
      <c r="D28" s="265">
        <v>235</v>
      </c>
      <c r="E28" s="264"/>
      <c r="F28" s="265">
        <v>626</v>
      </c>
      <c r="G28" s="263"/>
      <c r="H28" s="265">
        <v>5109</v>
      </c>
      <c r="I28" s="263"/>
      <c r="J28" s="265">
        <v>-830</v>
      </c>
      <c r="K28" s="263"/>
      <c r="L28" s="265">
        <f t="shared" si="2"/>
        <v>5970</v>
      </c>
      <c r="M28" s="263"/>
      <c r="N28" s="265">
        <f>SUM(D28:J28)</f>
        <v>5140</v>
      </c>
      <c r="O28" s="292"/>
      <c r="P28" s="265">
        <v>-384.53783999999996</v>
      </c>
      <c r="Q28" s="263"/>
      <c r="R28" s="265">
        <v>132.75840999999946</v>
      </c>
      <c r="S28" s="263"/>
      <c r="T28" s="265">
        <v>4202.4819600000001</v>
      </c>
      <c r="U28" s="263"/>
      <c r="V28" s="265">
        <f>P28+R28+T28</f>
        <v>3950.7025299999996</v>
      </c>
    </row>
    <row r="29" spans="1:22" ht="8.1" customHeight="1" x14ac:dyDescent="0.2">
      <c r="A29" s="7"/>
      <c r="B29" s="252"/>
      <c r="C29" s="253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4"/>
      <c r="P29" s="254"/>
      <c r="Q29" s="254"/>
      <c r="R29" s="254"/>
      <c r="S29" s="254"/>
      <c r="T29" s="254"/>
      <c r="U29" s="254"/>
      <c r="V29" s="254"/>
    </row>
    <row r="30" spans="1:22" ht="15" customHeight="1" x14ac:dyDescent="0.2">
      <c r="A30" s="7"/>
      <c r="B30" s="252"/>
      <c r="C30" s="253" t="s">
        <v>19</v>
      </c>
      <c r="D30" s="258">
        <f>SUM(D25:D29)</f>
        <v>-17385</v>
      </c>
      <c r="E30" s="259"/>
      <c r="F30" s="258">
        <f t="shared" ref="F30:J30" si="3">SUM(F25:F29)</f>
        <v>-18984.13738</v>
      </c>
      <c r="G30" s="256">
        <f t="shared" si="3"/>
        <v>0</v>
      </c>
      <c r="H30" s="258">
        <f t="shared" si="3"/>
        <v>-10906.86262</v>
      </c>
      <c r="I30" s="256">
        <f t="shared" si="3"/>
        <v>0</v>
      </c>
      <c r="J30" s="258">
        <f t="shared" si="3"/>
        <v>-25604</v>
      </c>
      <c r="K30" s="256"/>
      <c r="L30" s="260">
        <f>SUM(D30:H30)</f>
        <v>-47276</v>
      </c>
      <c r="M30" s="256"/>
      <c r="N30" s="258">
        <f>SUM(D30:J30)</f>
        <v>-72880</v>
      </c>
      <c r="O30" s="294"/>
      <c r="P30" s="258">
        <f t="shared" ref="P30:T30" si="4">SUM(P25:P29)</f>
        <v>-19575.535152074448</v>
      </c>
      <c r="Q30" s="256">
        <f t="shared" si="4"/>
        <v>0</v>
      </c>
      <c r="R30" s="258">
        <f t="shared" si="4"/>
        <v>-14598.430387929566</v>
      </c>
      <c r="S30" s="256">
        <f t="shared" si="4"/>
        <v>0</v>
      </c>
      <c r="T30" s="258">
        <f t="shared" si="4"/>
        <v>-14678.869392768298</v>
      </c>
      <c r="U30" s="256"/>
      <c r="V30" s="260">
        <f>SUM(P30:T30)</f>
        <v>-48852.834932772312</v>
      </c>
    </row>
    <row r="31" spans="1:22" ht="8.1" customHeight="1" x14ac:dyDescent="0.2">
      <c r="A31" s="7"/>
      <c r="B31" s="252"/>
      <c r="C31" s="253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</row>
    <row r="32" spans="1:22" ht="15" customHeight="1" x14ac:dyDescent="0.2">
      <c r="A32" s="6"/>
      <c r="B32" s="352" t="s">
        <v>231</v>
      </c>
      <c r="C32" s="352"/>
      <c r="D32" s="256">
        <f>D30+D21</f>
        <v>-8873</v>
      </c>
      <c r="E32" s="256"/>
      <c r="F32" s="256">
        <f t="shared" ref="F32:J32" si="5">F30+F21</f>
        <v>4190.8626199999999</v>
      </c>
      <c r="G32" s="256">
        <f t="shared" si="5"/>
        <v>0</v>
      </c>
      <c r="H32" s="256">
        <f t="shared" si="5"/>
        <v>1193.1373800000001</v>
      </c>
      <c r="I32" s="256">
        <f t="shared" si="5"/>
        <v>0</v>
      </c>
      <c r="J32" s="256">
        <f t="shared" si="5"/>
        <v>-2355</v>
      </c>
      <c r="K32" s="256"/>
      <c r="L32" s="250">
        <f>SUM(D32:H32)</f>
        <v>-3489</v>
      </c>
      <c r="M32" s="256"/>
      <c r="N32" s="250">
        <f>SUM(D32:J32)</f>
        <v>-5844</v>
      </c>
      <c r="O32" s="294"/>
      <c r="P32" s="256">
        <f t="shared" ref="P32:T32" si="6">P30+P21</f>
        <v>-4124.4369559980878</v>
      </c>
      <c r="Q32" s="256"/>
      <c r="R32" s="256">
        <f t="shared" si="6"/>
        <v>3186.154683222896</v>
      </c>
      <c r="S32" s="256"/>
      <c r="T32" s="256">
        <f t="shared" si="6"/>
        <v>8371.7736932563057</v>
      </c>
      <c r="U32" s="256"/>
      <c r="V32" s="250">
        <f>SUM(P32:T32)</f>
        <v>7433.4914204811139</v>
      </c>
    </row>
    <row r="33" spans="1:22" ht="8.1" customHeight="1" x14ac:dyDescent="0.2">
      <c r="A33" s="7"/>
      <c r="B33" s="252"/>
      <c r="C33" s="253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</row>
    <row r="34" spans="1:22" ht="15" customHeight="1" x14ac:dyDescent="0.2">
      <c r="A34" s="7"/>
      <c r="B34" s="252"/>
      <c r="C34" s="266" t="s">
        <v>232</v>
      </c>
      <c r="D34" s="263">
        <v>-8606</v>
      </c>
      <c r="E34" s="264"/>
      <c r="F34" s="263">
        <v>-5095</v>
      </c>
      <c r="G34" s="263"/>
      <c r="H34" s="263">
        <v>-6772</v>
      </c>
      <c r="I34" s="263"/>
      <c r="J34" s="263">
        <v>-7247</v>
      </c>
      <c r="K34" s="263"/>
      <c r="L34" s="263">
        <f t="shared" ref="L34:L35" si="7">D34+F34+H34</f>
        <v>-20473</v>
      </c>
      <c r="M34" s="263"/>
      <c r="N34" s="263">
        <f>SUM(D34:J34)</f>
        <v>-27720</v>
      </c>
      <c r="O34" s="292"/>
      <c r="P34" s="263">
        <v>-8376.5130114384756</v>
      </c>
      <c r="Q34" s="263"/>
      <c r="R34" s="263">
        <v>-4982.3914719979548</v>
      </c>
      <c r="S34" s="263"/>
      <c r="T34" s="263">
        <v>-4431</v>
      </c>
      <c r="U34" s="263"/>
      <c r="V34" s="263">
        <f>P34+R34+T34</f>
        <v>-17789.904483436432</v>
      </c>
    </row>
    <row r="35" spans="1:22" ht="15" customHeight="1" x14ac:dyDescent="0.2">
      <c r="A35" s="7"/>
      <c r="B35" s="252"/>
      <c r="C35" s="266" t="s">
        <v>233</v>
      </c>
      <c r="D35" s="263">
        <v>3969</v>
      </c>
      <c r="E35" s="264"/>
      <c r="F35" s="263">
        <v>3878</v>
      </c>
      <c r="G35" s="263"/>
      <c r="H35" s="263">
        <v>5337</v>
      </c>
      <c r="I35" s="263"/>
      <c r="J35" s="263">
        <v>5715</v>
      </c>
      <c r="K35" s="263"/>
      <c r="L35" s="263">
        <f t="shared" si="7"/>
        <v>13184</v>
      </c>
      <c r="M35" s="263"/>
      <c r="N35" s="263">
        <f>SUM(D35:J35)</f>
        <v>18899</v>
      </c>
      <c r="O35" s="292"/>
      <c r="P35" s="263">
        <v>6120.6784111840952</v>
      </c>
      <c r="Q35" s="263"/>
      <c r="R35" s="263">
        <v>2361.3496109937605</v>
      </c>
      <c r="S35" s="263"/>
      <c r="T35" s="263">
        <v>3288</v>
      </c>
      <c r="U35" s="263"/>
      <c r="V35" s="263">
        <f>P35+R35+T35</f>
        <v>11770.028022177856</v>
      </c>
    </row>
    <row r="36" spans="1:22" ht="8.1" customHeight="1" x14ac:dyDescent="0.2">
      <c r="A36" s="7"/>
      <c r="B36" s="252"/>
      <c r="C36" s="253"/>
      <c r="D36" s="253"/>
      <c r="E36" s="254"/>
      <c r="F36" s="253"/>
      <c r="G36" s="255"/>
      <c r="H36" s="253"/>
      <c r="I36" s="255"/>
      <c r="J36" s="253"/>
      <c r="K36" s="255"/>
      <c r="L36" s="253"/>
      <c r="M36" s="255"/>
      <c r="N36" s="253"/>
      <c r="O36" s="255"/>
      <c r="P36" s="253"/>
      <c r="Q36" s="255"/>
      <c r="R36" s="253"/>
      <c r="S36" s="255"/>
      <c r="T36" s="253"/>
      <c r="U36" s="255"/>
      <c r="V36" s="253"/>
    </row>
    <row r="37" spans="1:22" ht="15" customHeight="1" x14ac:dyDescent="0.2">
      <c r="A37" s="7"/>
      <c r="B37" s="352" t="s">
        <v>234</v>
      </c>
      <c r="C37" s="352"/>
      <c r="D37" s="260">
        <f>D32+D34+D35</f>
        <v>-13510</v>
      </c>
      <c r="E37" s="259"/>
      <c r="F37" s="260">
        <f>F32+F34+F35</f>
        <v>2973.8626199999999</v>
      </c>
      <c r="G37" s="250"/>
      <c r="H37" s="260">
        <f>H32+H34+H35</f>
        <v>-241.86261999999988</v>
      </c>
      <c r="I37" s="250"/>
      <c r="J37" s="260">
        <f>J32+J34+J35</f>
        <v>-3887</v>
      </c>
      <c r="K37" s="250"/>
      <c r="L37" s="260">
        <f>SUM(D37:H37)</f>
        <v>-10778</v>
      </c>
      <c r="M37" s="250"/>
      <c r="N37" s="260">
        <f>SUM(D37:J37)</f>
        <v>-14665</v>
      </c>
      <c r="O37" s="291"/>
      <c r="P37" s="260">
        <f>P32+P34+P35</f>
        <v>-6380.2715562524681</v>
      </c>
      <c r="Q37" s="250"/>
      <c r="R37" s="260">
        <f>R32+R34+R35</f>
        <v>565.11282221870169</v>
      </c>
      <c r="S37" s="250"/>
      <c r="T37" s="260">
        <f>T32+T34+T35</f>
        <v>7228.7736932563057</v>
      </c>
      <c r="U37" s="250"/>
      <c r="V37" s="260">
        <f>SUM(P37:T37)</f>
        <v>1413.6149592225393</v>
      </c>
    </row>
    <row r="38" spans="1:22" ht="8.1" customHeight="1" x14ac:dyDescent="0.2">
      <c r="A38" s="7"/>
      <c r="B38" s="252"/>
      <c r="C38" s="253"/>
      <c r="D38" s="253"/>
      <c r="E38" s="254"/>
      <c r="F38" s="253"/>
      <c r="G38" s="255"/>
      <c r="H38" s="253"/>
      <c r="I38" s="255"/>
      <c r="J38" s="253"/>
      <c r="K38" s="255"/>
      <c r="L38" s="253"/>
      <c r="M38" s="255"/>
      <c r="N38" s="253"/>
      <c r="O38" s="255"/>
      <c r="P38" s="253"/>
      <c r="Q38" s="255"/>
      <c r="R38" s="253"/>
      <c r="S38" s="255"/>
      <c r="T38" s="253"/>
      <c r="U38" s="255"/>
      <c r="V38" s="253"/>
    </row>
    <row r="39" spans="1:22" ht="15" customHeight="1" x14ac:dyDescent="0.2">
      <c r="A39" s="7"/>
      <c r="B39" s="252"/>
      <c r="C39" s="266" t="s">
        <v>235</v>
      </c>
      <c r="D39" s="264"/>
      <c r="E39" s="264"/>
      <c r="F39" s="264"/>
      <c r="G39" s="264"/>
      <c r="H39" s="264"/>
      <c r="I39" s="264"/>
      <c r="J39" s="264"/>
      <c r="K39" s="264"/>
      <c r="L39" s="264"/>
      <c r="M39" s="264"/>
      <c r="N39" s="264"/>
      <c r="O39" s="295"/>
      <c r="P39" s="263"/>
      <c r="Q39" s="264"/>
      <c r="R39" s="263"/>
      <c r="S39" s="264"/>
      <c r="T39" s="263"/>
      <c r="U39" s="264"/>
      <c r="V39" s="263"/>
    </row>
    <row r="40" spans="1:22" ht="15" customHeight="1" x14ac:dyDescent="0.2">
      <c r="A40" s="7"/>
      <c r="B40" s="252"/>
      <c r="C40" s="266" t="s">
        <v>236</v>
      </c>
      <c r="D40" s="264">
        <v>-1662</v>
      </c>
      <c r="E40" s="264"/>
      <c r="F40" s="264">
        <v>-27</v>
      </c>
      <c r="G40" s="264"/>
      <c r="H40" s="264">
        <v>195</v>
      </c>
      <c r="I40" s="264"/>
      <c r="J40" s="264">
        <v>582</v>
      </c>
      <c r="K40" s="264"/>
      <c r="L40" s="263">
        <f>D40+F40+H40</f>
        <v>-1494</v>
      </c>
      <c r="M40" s="264"/>
      <c r="N40" s="263">
        <f>SUM(D40:J40)</f>
        <v>-912</v>
      </c>
      <c r="O40" s="295"/>
      <c r="P40" s="263">
        <v>-1863.5201502504642</v>
      </c>
      <c r="Q40" s="264"/>
      <c r="R40" s="263">
        <v>888.12015025046423</v>
      </c>
      <c r="S40" s="264"/>
      <c r="T40" s="263">
        <v>572</v>
      </c>
      <c r="U40" s="264"/>
      <c r="V40" s="263">
        <f>P40+R40+T40</f>
        <v>-403.4</v>
      </c>
    </row>
    <row r="41" spans="1:22" ht="15" customHeight="1" x14ac:dyDescent="0.2">
      <c r="A41" s="7"/>
      <c r="B41" s="252"/>
      <c r="C41" s="266" t="s">
        <v>237</v>
      </c>
      <c r="D41" s="265">
        <v>0</v>
      </c>
      <c r="E41" s="264"/>
      <c r="F41" s="265">
        <v>1881</v>
      </c>
      <c r="G41" s="263"/>
      <c r="H41" s="265">
        <v>-1881</v>
      </c>
      <c r="I41" s="263"/>
      <c r="J41" s="265">
        <v>2611</v>
      </c>
      <c r="K41" s="263"/>
      <c r="L41" s="265">
        <f t="shared" ref="L41" si="8">D41+F41+H41</f>
        <v>0</v>
      </c>
      <c r="M41" s="263"/>
      <c r="N41" s="265">
        <f>SUM(D41:J41)</f>
        <v>2611</v>
      </c>
      <c r="O41" s="292"/>
      <c r="P41" s="265">
        <v>0</v>
      </c>
      <c r="Q41" s="263"/>
      <c r="R41" s="265">
        <v>0</v>
      </c>
      <c r="S41" s="263"/>
      <c r="T41" s="265"/>
      <c r="U41" s="263"/>
      <c r="V41" s="265">
        <f>P41+R41+T41</f>
        <v>0</v>
      </c>
    </row>
    <row r="42" spans="1:22" ht="8.1" customHeight="1" x14ac:dyDescent="0.2">
      <c r="A42" s="7"/>
      <c r="B42" s="252"/>
      <c r="C42" s="253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4"/>
      <c r="P42" s="254"/>
      <c r="Q42" s="254"/>
      <c r="R42" s="254"/>
      <c r="S42" s="254"/>
      <c r="T42" s="254"/>
      <c r="U42" s="254"/>
      <c r="V42" s="254"/>
    </row>
    <row r="43" spans="1:22" ht="15" customHeight="1" x14ac:dyDescent="0.2">
      <c r="A43" s="7"/>
      <c r="B43" s="352" t="s">
        <v>239</v>
      </c>
      <c r="C43" s="352"/>
      <c r="D43" s="256">
        <f>D37+D40+D41</f>
        <v>-15172</v>
      </c>
      <c r="E43" s="259"/>
      <c r="F43" s="256">
        <f>F37+F40+F41</f>
        <v>4827.8626199999999</v>
      </c>
      <c r="G43" s="256"/>
      <c r="H43" s="256">
        <f>H37+H40+H41</f>
        <v>-1927.8626199999999</v>
      </c>
      <c r="I43" s="256"/>
      <c r="J43" s="256">
        <f>J37+J40+J41</f>
        <v>-694</v>
      </c>
      <c r="K43" s="256"/>
      <c r="L43" s="250">
        <f>SUM(D43:H43)</f>
        <v>-12272</v>
      </c>
      <c r="M43" s="256"/>
      <c r="N43" s="250">
        <f>SUM(D43:J43)</f>
        <v>-12966</v>
      </c>
      <c r="O43" s="294"/>
      <c r="P43" s="256">
        <f>P37+P40+P41</f>
        <v>-8243.7917065029324</v>
      </c>
      <c r="Q43" s="256"/>
      <c r="R43" s="256">
        <f>R37+R40+R41</f>
        <v>1453.2329724691658</v>
      </c>
      <c r="S43" s="256"/>
      <c r="T43" s="256">
        <f>T37+T40+T41</f>
        <v>7800.7736932563057</v>
      </c>
      <c r="U43" s="256"/>
      <c r="V43" s="250">
        <f>SUM(P43:T43)</f>
        <v>1010.2149592225396</v>
      </c>
    </row>
    <row r="44" spans="1:22" ht="8.1" customHeight="1" x14ac:dyDescent="0.2">
      <c r="A44" s="7"/>
      <c r="B44" s="252"/>
      <c r="C44" s="253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</row>
    <row r="45" spans="1:22" ht="15" customHeight="1" x14ac:dyDescent="0.2">
      <c r="A45" s="7"/>
      <c r="B45" s="352" t="s">
        <v>240</v>
      </c>
      <c r="C45" s="352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</row>
    <row r="46" spans="1:22" ht="8.1" customHeight="1" x14ac:dyDescent="0.2">
      <c r="A46" s="7"/>
      <c r="B46" s="252"/>
      <c r="C46" s="253"/>
      <c r="D46" s="254"/>
      <c r="E46" s="254"/>
      <c r="F46" s="254"/>
      <c r="G46" s="254"/>
      <c r="H46" s="254"/>
      <c r="I46" s="254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</row>
    <row r="47" spans="1:22" ht="15" customHeight="1" x14ac:dyDescent="0.2">
      <c r="A47" s="7"/>
      <c r="B47" s="252"/>
      <c r="C47" s="266" t="s">
        <v>241</v>
      </c>
      <c r="D47" s="267">
        <v>17531</v>
      </c>
      <c r="E47" s="264"/>
      <c r="F47" s="267">
        <v>0</v>
      </c>
      <c r="G47" s="264"/>
      <c r="H47" s="267">
        <v>7609</v>
      </c>
      <c r="I47" s="264"/>
      <c r="J47" s="267">
        <v>-471</v>
      </c>
      <c r="K47" s="264"/>
      <c r="L47" s="265">
        <f t="shared" ref="L47" si="9">D47+F47+H47</f>
        <v>25140</v>
      </c>
      <c r="M47" s="264"/>
      <c r="N47" s="267">
        <f>SUM(D47:J47)</f>
        <v>24669</v>
      </c>
      <c r="O47" s="295"/>
      <c r="P47" s="265">
        <v>7422.5</v>
      </c>
      <c r="Q47" s="264"/>
      <c r="R47" s="265">
        <v>0</v>
      </c>
      <c r="S47" s="264"/>
      <c r="T47" s="265">
        <v>0</v>
      </c>
      <c r="U47" s="264"/>
      <c r="V47" s="265">
        <f>P47+R47+T47</f>
        <v>7422.5</v>
      </c>
    </row>
    <row r="48" spans="1:22" ht="8.1" customHeight="1" x14ac:dyDescent="0.2">
      <c r="A48" s="7"/>
      <c r="B48" s="241"/>
      <c r="C48" s="253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</row>
    <row r="49" spans="1:22" ht="15" customHeight="1" x14ac:dyDescent="0.2">
      <c r="A49" s="7"/>
      <c r="B49" s="352" t="s">
        <v>241</v>
      </c>
      <c r="C49" s="352"/>
      <c r="D49" s="261">
        <f>D47</f>
        <v>17531</v>
      </c>
      <c r="E49" s="259"/>
      <c r="F49" s="261">
        <f t="shared" ref="F49:M49" si="10">F47</f>
        <v>0</v>
      </c>
      <c r="G49" s="259">
        <f t="shared" si="10"/>
        <v>0</v>
      </c>
      <c r="H49" s="261">
        <f>H47</f>
        <v>7609</v>
      </c>
      <c r="I49" s="259">
        <f t="shared" si="10"/>
        <v>0</v>
      </c>
      <c r="J49" s="261">
        <f>J47</f>
        <v>-471</v>
      </c>
      <c r="K49" s="259">
        <f t="shared" si="10"/>
        <v>0</v>
      </c>
      <c r="L49" s="261">
        <f>L47</f>
        <v>25140</v>
      </c>
      <c r="M49" s="259">
        <f t="shared" si="10"/>
        <v>0</v>
      </c>
      <c r="N49" s="261">
        <f>N47</f>
        <v>24669</v>
      </c>
      <c r="O49" s="254"/>
      <c r="P49" s="260">
        <f>P47</f>
        <v>7422.5</v>
      </c>
      <c r="Q49" s="259"/>
      <c r="R49" s="260">
        <f>R47</f>
        <v>0</v>
      </c>
      <c r="S49" s="259"/>
      <c r="T49" s="260">
        <f>T47</f>
        <v>0</v>
      </c>
      <c r="U49" s="259"/>
      <c r="V49" s="260">
        <f>P49+R49+T49</f>
        <v>7422.5</v>
      </c>
    </row>
    <row r="50" spans="1:22" ht="8.1" customHeight="1" x14ac:dyDescent="0.2">
      <c r="A50" s="7"/>
      <c r="B50" s="252"/>
      <c r="C50" s="253"/>
      <c r="D50" s="254"/>
      <c r="E50" s="254"/>
      <c r="F50" s="254"/>
      <c r="G50" s="254"/>
      <c r="H50" s="254"/>
      <c r="I50" s="254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</row>
    <row r="51" spans="1:22" ht="15" customHeight="1" thickBot="1" x14ac:dyDescent="0.25">
      <c r="A51" s="7"/>
      <c r="B51" s="353" t="s">
        <v>238</v>
      </c>
      <c r="C51" s="353"/>
      <c r="D51" s="262">
        <f>D49+D43</f>
        <v>2359</v>
      </c>
      <c r="E51" s="259"/>
      <c r="F51" s="262">
        <f>F49+F43</f>
        <v>4827.8626199999999</v>
      </c>
      <c r="G51" s="256"/>
      <c r="H51" s="262">
        <f>H49+H43</f>
        <v>5681.1373800000001</v>
      </c>
      <c r="I51" s="256"/>
      <c r="J51" s="262">
        <f>J49+J43</f>
        <v>-1165</v>
      </c>
      <c r="K51" s="256"/>
      <c r="L51" s="262">
        <f>D51+F51+H51</f>
        <v>12868</v>
      </c>
      <c r="M51" s="256"/>
      <c r="N51" s="262">
        <f>SUM(D51:J51)</f>
        <v>11703</v>
      </c>
      <c r="O51" s="294"/>
      <c r="P51" s="287">
        <f>P49+P43</f>
        <v>-821.29170650293236</v>
      </c>
      <c r="Q51" s="256"/>
      <c r="R51" s="287">
        <f>R49+R43</f>
        <v>1453.2329724691658</v>
      </c>
      <c r="S51" s="256"/>
      <c r="T51" s="287">
        <f>T49+T43</f>
        <v>7800.7736932563057</v>
      </c>
      <c r="U51" s="256"/>
      <c r="V51" s="287">
        <f>P51+R51+T51</f>
        <v>8432.7149592225396</v>
      </c>
    </row>
    <row r="52" spans="1:22" ht="13.5" thickTop="1" x14ac:dyDescent="0.2"/>
  </sheetData>
  <mergeCells count="15">
    <mergeCell ref="B13:C13"/>
    <mergeCell ref="B2:C2"/>
    <mergeCell ref="B4:C4"/>
    <mergeCell ref="B5:C5"/>
    <mergeCell ref="D8:V8"/>
    <mergeCell ref="D9:V9"/>
    <mergeCell ref="B45:C45"/>
    <mergeCell ref="B49:C49"/>
    <mergeCell ref="B51:C51"/>
    <mergeCell ref="B17:C17"/>
    <mergeCell ref="B21:C21"/>
    <mergeCell ref="B23:C23"/>
    <mergeCell ref="B32:C32"/>
    <mergeCell ref="B37:C37"/>
    <mergeCell ref="B43:C43"/>
  </mergeCells>
  <pageMargins left="0.511811024" right="0.511811024" top="0.78740157499999996" bottom="0.78740157499999996" header="0.31496062000000002" footer="0.31496062000000002"/>
  <ignoredErrors>
    <ignoredError sqref="N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N20"/>
  <sheetViews>
    <sheetView showGridLines="0" workbookViewId="0">
      <selection activeCell="E28" sqref="E28"/>
    </sheetView>
  </sheetViews>
  <sheetFormatPr defaultRowHeight="12.75" x14ac:dyDescent="0.2"/>
  <cols>
    <col min="1" max="1" width="1.7109375" style="223" customWidth="1"/>
    <col min="2" max="2" width="36.140625" style="223" bestFit="1" customWidth="1"/>
    <col min="3" max="3" width="8.7109375" style="223" customWidth="1"/>
    <col min="4" max="4" width="1" style="223" customWidth="1"/>
    <col min="5" max="5" width="8.7109375" style="223" customWidth="1"/>
    <col min="6" max="6" width="1" style="223" customWidth="1"/>
    <col min="7" max="7" width="8.7109375" style="223" customWidth="1"/>
    <col min="8" max="8" width="1" style="223" customWidth="1"/>
    <col min="9" max="9" width="8.7109375" style="223" customWidth="1"/>
    <col min="10" max="10" width="1" style="223" customWidth="1"/>
    <col min="11" max="11" width="8.7109375" style="223" customWidth="1"/>
    <col min="12" max="12" width="1" style="223" customWidth="1"/>
    <col min="13" max="13" width="8.7109375" style="223" customWidth="1"/>
    <col min="14" max="14" width="2.7109375" style="223" customWidth="1"/>
    <col min="15" max="15" width="8.7109375" style="223" customWidth="1"/>
    <col min="16" max="16" width="1" style="223" customWidth="1"/>
    <col min="17" max="17" width="8.7109375" style="223" customWidth="1"/>
    <col min="18" max="18" width="1" style="223" customWidth="1"/>
    <col min="19" max="19" width="8.7109375" style="223" customWidth="1"/>
    <col min="20" max="20" width="1" style="223" customWidth="1"/>
    <col min="21" max="21" width="8.7109375" style="223" customWidth="1"/>
    <col min="22" max="16384" width="9.140625" style="223"/>
  </cols>
  <sheetData>
    <row r="2" spans="2:66" x14ac:dyDescent="0.2">
      <c r="B2" s="349" t="s">
        <v>24</v>
      </c>
      <c r="C2" s="349"/>
    </row>
    <row r="4" spans="2:66" x14ac:dyDescent="0.2">
      <c r="B4" s="350" t="s">
        <v>244</v>
      </c>
      <c r="C4" s="350"/>
    </row>
    <row r="5" spans="2:66" x14ac:dyDescent="0.2">
      <c r="B5" s="351" t="s">
        <v>216</v>
      </c>
      <c r="C5" s="35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</row>
    <row r="6" spans="2:66" x14ac:dyDescent="0.2">
      <c r="B6" s="241"/>
      <c r="C6" s="348" t="s">
        <v>244</v>
      </c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</row>
    <row r="7" spans="2:66" x14ac:dyDescent="0.2">
      <c r="B7" s="241"/>
      <c r="C7" s="238"/>
      <c r="D7" s="238"/>
      <c r="E7" s="238"/>
      <c r="F7" s="240"/>
      <c r="G7" s="238"/>
      <c r="H7" s="240"/>
      <c r="I7" s="238"/>
      <c r="J7" s="240"/>
      <c r="K7" s="241"/>
      <c r="L7" s="240"/>
      <c r="M7" s="241"/>
      <c r="N7" s="241"/>
      <c r="O7" s="241"/>
      <c r="P7" s="241"/>
      <c r="Q7" s="241"/>
      <c r="R7" s="241"/>
      <c r="S7" s="241"/>
      <c r="T7" s="241"/>
      <c r="U7" s="241"/>
    </row>
    <row r="8" spans="2:66" x14ac:dyDescent="0.2">
      <c r="B8" s="241"/>
      <c r="C8" s="243" t="s">
        <v>217</v>
      </c>
      <c r="D8" s="244"/>
      <c r="E8" s="243" t="s">
        <v>218</v>
      </c>
      <c r="F8" s="245"/>
      <c r="G8" s="246" t="s">
        <v>219</v>
      </c>
      <c r="H8" s="245"/>
      <c r="I8" s="246" t="s">
        <v>220</v>
      </c>
      <c r="J8" s="245"/>
      <c r="K8" s="247" t="s">
        <v>252</v>
      </c>
      <c r="L8" s="245"/>
      <c r="M8" s="247" t="s">
        <v>214</v>
      </c>
      <c r="N8" s="290"/>
      <c r="O8" s="243" t="s">
        <v>242</v>
      </c>
      <c r="P8" s="243"/>
      <c r="Q8" s="243" t="s">
        <v>243</v>
      </c>
      <c r="R8" s="243"/>
      <c r="S8" s="243" t="s">
        <v>254</v>
      </c>
      <c r="T8" s="243"/>
      <c r="U8" s="243" t="s">
        <v>253</v>
      </c>
    </row>
    <row r="9" spans="2:66" ht="15" customHeight="1" x14ac:dyDescent="0.2">
      <c r="B9" s="283" t="s">
        <v>245</v>
      </c>
      <c r="C9" s="241"/>
      <c r="D9" s="271"/>
      <c r="E9" s="241"/>
      <c r="F9" s="270"/>
      <c r="G9" s="241"/>
      <c r="H9" s="270"/>
      <c r="I9" s="241"/>
      <c r="J9" s="270"/>
      <c r="K9" s="241"/>
      <c r="L9" s="270"/>
      <c r="M9" s="241"/>
      <c r="N9" s="241"/>
      <c r="O9" s="241"/>
      <c r="P9" s="241"/>
      <c r="Q9" s="241"/>
      <c r="R9" s="241"/>
      <c r="S9" s="241"/>
      <c r="T9" s="241"/>
      <c r="U9" s="270"/>
      <c r="X9" s="226"/>
      <c r="AA9" s="227"/>
      <c r="AE9" s="227"/>
      <c r="AI9" s="227"/>
      <c r="BJ9" s="224"/>
      <c r="BN9" s="224"/>
    </row>
    <row r="10" spans="2:66" ht="15" customHeight="1" x14ac:dyDescent="0.2">
      <c r="B10" s="272" t="s">
        <v>250</v>
      </c>
      <c r="C10" s="273">
        <v>2359</v>
      </c>
      <c r="D10" s="274"/>
      <c r="E10" s="273">
        <v>4827.8626199999999</v>
      </c>
      <c r="F10" s="275"/>
      <c r="G10" s="273">
        <v>5681.1373800000001</v>
      </c>
      <c r="H10" s="275"/>
      <c r="I10" s="273">
        <v>-1165</v>
      </c>
      <c r="J10" s="275"/>
      <c r="K10" s="273">
        <v>12868</v>
      </c>
      <c r="L10" s="275"/>
      <c r="M10" s="273">
        <v>11703</v>
      </c>
      <c r="N10" s="270"/>
      <c r="O10" s="273">
        <v>-821.29170650293236</v>
      </c>
      <c r="P10" s="273"/>
      <c r="Q10" s="273">
        <v>1453.2329724691658</v>
      </c>
      <c r="R10" s="273"/>
      <c r="S10" s="273">
        <v>7800.7736932563057</v>
      </c>
      <c r="T10" s="273"/>
      <c r="U10" s="273">
        <v>8432.7149592225396</v>
      </c>
      <c r="X10" s="226"/>
      <c r="AA10" s="229"/>
      <c r="AE10" s="229"/>
      <c r="AF10" s="228">
        <v>632.85976712419506</v>
      </c>
      <c r="AI10" s="229"/>
      <c r="BJ10" s="224"/>
      <c r="BN10" s="224"/>
    </row>
    <row r="11" spans="2:66" ht="15" customHeight="1" x14ac:dyDescent="0.2">
      <c r="B11" s="282" t="s">
        <v>246</v>
      </c>
      <c r="C11" s="278">
        <v>1243.4901092844166</v>
      </c>
      <c r="D11" s="279"/>
      <c r="E11" s="278">
        <v>1307.5098907155834</v>
      </c>
      <c r="F11" s="278"/>
      <c r="G11" s="278">
        <v>1308</v>
      </c>
      <c r="H11" s="278"/>
      <c r="I11" s="278">
        <v>1409</v>
      </c>
      <c r="J11" s="278"/>
      <c r="K11" s="278">
        <v>3859</v>
      </c>
      <c r="L11" s="278"/>
      <c r="M11" s="278">
        <v>5268</v>
      </c>
      <c r="N11" s="270"/>
      <c r="O11" s="278">
        <v>2874.2289578749214</v>
      </c>
      <c r="P11" s="278"/>
      <c r="Q11" s="278">
        <v>2680.7710421250786</v>
      </c>
      <c r="R11" s="278"/>
      <c r="S11" s="278">
        <v>2967</v>
      </c>
      <c r="T11" s="278"/>
      <c r="U11" s="278">
        <v>8522</v>
      </c>
      <c r="X11" s="226"/>
      <c r="AA11" s="231"/>
      <c r="AE11" s="231"/>
      <c r="AF11" s="230">
        <v>5555</v>
      </c>
      <c r="AI11" s="231"/>
      <c r="BJ11" s="224"/>
      <c r="BN11" s="224"/>
    </row>
    <row r="12" spans="2:66" ht="15" customHeight="1" x14ac:dyDescent="0.2">
      <c r="B12" s="282" t="s">
        <v>247</v>
      </c>
      <c r="C12" s="278">
        <v>4637</v>
      </c>
      <c r="D12" s="279"/>
      <c r="E12" s="278">
        <v>1217</v>
      </c>
      <c r="F12" s="278"/>
      <c r="G12" s="278">
        <v>1435</v>
      </c>
      <c r="H12" s="278"/>
      <c r="I12" s="278">
        <v>1532</v>
      </c>
      <c r="J12" s="278"/>
      <c r="K12" s="278">
        <v>7289</v>
      </c>
      <c r="L12" s="278"/>
      <c r="M12" s="278">
        <v>8821</v>
      </c>
      <c r="N12" s="270"/>
      <c r="O12" s="278">
        <v>2255.8346002543803</v>
      </c>
      <c r="P12" s="278"/>
      <c r="Q12" s="278">
        <v>2621.0418610041943</v>
      </c>
      <c r="R12" s="278"/>
      <c r="S12" s="278">
        <v>1143</v>
      </c>
      <c r="T12" s="278"/>
      <c r="U12" s="278">
        <v>6019.8764612585765</v>
      </c>
      <c r="X12" s="226"/>
      <c r="AA12" s="231"/>
      <c r="AE12" s="231"/>
      <c r="AF12" s="230">
        <v>4876.8764612585746</v>
      </c>
      <c r="AI12" s="231"/>
      <c r="BJ12" s="224"/>
      <c r="BN12" s="224"/>
    </row>
    <row r="13" spans="2:66" ht="15" customHeight="1" x14ac:dyDescent="0.2">
      <c r="B13" s="282" t="s">
        <v>235</v>
      </c>
      <c r="C13" s="278">
        <v>1662</v>
      </c>
      <c r="D13" s="279"/>
      <c r="E13" s="278">
        <v>-1854</v>
      </c>
      <c r="F13" s="278"/>
      <c r="G13" s="278">
        <v>1686</v>
      </c>
      <c r="H13" s="278"/>
      <c r="I13" s="278">
        <v>-3193</v>
      </c>
      <c r="J13" s="278"/>
      <c r="K13" s="278">
        <v>1494</v>
      </c>
      <c r="L13" s="278"/>
      <c r="M13" s="278">
        <v>-1699</v>
      </c>
      <c r="N13" s="270"/>
      <c r="O13" s="278">
        <v>1863.5201502504642</v>
      </c>
      <c r="P13" s="278"/>
      <c r="Q13" s="278">
        <v>-888.12015025046423</v>
      </c>
      <c r="R13" s="278"/>
      <c r="S13" s="278">
        <v>-572</v>
      </c>
      <c r="T13" s="278"/>
      <c r="U13" s="278">
        <v>403.4</v>
      </c>
      <c r="X13" s="226"/>
      <c r="AA13" s="231"/>
      <c r="AE13" s="231"/>
      <c r="AF13" s="230">
        <v>975.4</v>
      </c>
      <c r="AI13" s="231"/>
      <c r="BJ13" s="232"/>
      <c r="BN13" s="232"/>
    </row>
    <row r="14" spans="2:66" ht="15" customHeight="1" x14ac:dyDescent="0.2">
      <c r="B14" s="282" t="s">
        <v>248</v>
      </c>
      <c r="C14" s="281">
        <v>692</v>
      </c>
      <c r="D14" s="281"/>
      <c r="E14" s="280">
        <v>0</v>
      </c>
      <c r="F14" s="281"/>
      <c r="G14" s="280">
        <v>0</v>
      </c>
      <c r="H14" s="281"/>
      <c r="I14" s="280">
        <v>0</v>
      </c>
      <c r="J14" s="281"/>
      <c r="K14" s="278">
        <v>692</v>
      </c>
      <c r="L14" s="278"/>
      <c r="M14" s="278">
        <v>692</v>
      </c>
      <c r="N14" s="270"/>
      <c r="O14" s="280">
        <v>0</v>
      </c>
      <c r="P14" s="280"/>
      <c r="Q14" s="280">
        <v>0</v>
      </c>
      <c r="R14" s="280"/>
      <c r="S14" s="280">
        <v>0</v>
      </c>
      <c r="T14" s="280"/>
      <c r="U14" s="278">
        <v>0</v>
      </c>
      <c r="V14" s="233"/>
      <c r="X14" s="226"/>
      <c r="AA14" s="227"/>
      <c r="AE14" s="227"/>
      <c r="AF14" s="233">
        <v>0</v>
      </c>
      <c r="AI14" s="227"/>
      <c r="BJ14" s="224"/>
      <c r="BN14" s="224"/>
    </row>
    <row r="15" spans="2:66" ht="15" customHeight="1" x14ac:dyDescent="0.2">
      <c r="B15" s="282" t="s">
        <v>249</v>
      </c>
      <c r="C15" s="278">
        <v>-17531</v>
      </c>
      <c r="D15" s="279"/>
      <c r="E15" s="278">
        <v>0</v>
      </c>
      <c r="F15" s="278"/>
      <c r="G15" s="278">
        <v>-7609</v>
      </c>
      <c r="H15" s="278"/>
      <c r="I15" s="278">
        <v>471</v>
      </c>
      <c r="J15" s="278"/>
      <c r="K15" s="278">
        <v>-25140</v>
      </c>
      <c r="L15" s="278"/>
      <c r="M15" s="278">
        <v>-24669</v>
      </c>
      <c r="N15" s="270"/>
      <c r="O15" s="278">
        <v>-7422.5</v>
      </c>
      <c r="P15" s="278"/>
      <c r="Q15" s="278">
        <v>0</v>
      </c>
      <c r="R15" s="278"/>
      <c r="S15" s="278">
        <v>0</v>
      </c>
      <c r="T15" s="278"/>
      <c r="U15" s="278">
        <v>-7422.5</v>
      </c>
      <c r="X15" s="226"/>
      <c r="AA15" s="231"/>
      <c r="AE15" s="231"/>
      <c r="AF15" s="230">
        <v>-7422.5</v>
      </c>
      <c r="AI15" s="231"/>
      <c r="BJ15" s="225"/>
      <c r="BN15" s="225"/>
    </row>
    <row r="16" spans="2:66" ht="13.5" thickBot="1" x14ac:dyDescent="0.25">
      <c r="B16" s="272" t="s">
        <v>251</v>
      </c>
      <c r="C16" s="276">
        <f>SUM(C10:C15)</f>
        <v>-6937.5098907155843</v>
      </c>
      <c r="D16" s="274"/>
      <c r="E16" s="276">
        <f>SUM(E10:E15)</f>
        <v>5498.3725107155833</v>
      </c>
      <c r="F16" s="276">
        <f t="shared" ref="F16:H16" si="0">SUM(F10:F15)</f>
        <v>0</v>
      </c>
      <c r="G16" s="276">
        <f>SUM(G10:G15)</f>
        <v>2501.1373800000001</v>
      </c>
      <c r="H16" s="276">
        <f t="shared" si="0"/>
        <v>0</v>
      </c>
      <c r="I16" s="276">
        <f>SUM(I10:I15)</f>
        <v>-946</v>
      </c>
      <c r="J16" s="277"/>
      <c r="K16" s="276">
        <f>SUM(C16:G16)</f>
        <v>1061.9999999999991</v>
      </c>
      <c r="L16" s="277"/>
      <c r="M16" s="276">
        <f>SUM(C16:I16)</f>
        <v>115.99999999999909</v>
      </c>
      <c r="N16" s="270"/>
      <c r="O16" s="276">
        <f>SUM(O10:O15)</f>
        <v>-1250.2079981231664</v>
      </c>
      <c r="P16" s="277"/>
      <c r="Q16" s="276">
        <f>SUM(Q10:Q15)</f>
        <v>5866.9257253479736</v>
      </c>
      <c r="R16" s="277"/>
      <c r="S16" s="276">
        <f>SUM(S10:S15)</f>
        <v>11338.773693256306</v>
      </c>
      <c r="T16" s="277"/>
      <c r="U16" s="276">
        <f>O16+Q16+S16</f>
        <v>15955.491420481114</v>
      </c>
      <c r="X16" s="226"/>
      <c r="AA16" s="235"/>
      <c r="AE16" s="235"/>
      <c r="AF16" s="234">
        <v>4617.6362283827693</v>
      </c>
      <c r="AI16" s="235"/>
      <c r="BJ16" s="226"/>
      <c r="BN16" s="236"/>
    </row>
    <row r="17" spans="2:66" ht="15" customHeight="1" thickTop="1" x14ac:dyDescent="0.2">
      <c r="C17" s="241"/>
      <c r="D17" s="271"/>
      <c r="E17" s="241"/>
      <c r="F17" s="270"/>
      <c r="G17" s="241"/>
      <c r="H17" s="270"/>
      <c r="I17" s="241"/>
      <c r="J17" s="270"/>
      <c r="K17" s="241"/>
      <c r="L17" s="270"/>
      <c r="M17" s="241"/>
      <c r="N17" s="270"/>
      <c r="O17" s="241"/>
      <c r="P17" s="270"/>
      <c r="Q17" s="241"/>
      <c r="R17" s="241"/>
      <c r="S17" s="241"/>
      <c r="T17" s="270"/>
      <c r="U17" s="270"/>
      <c r="X17" s="226"/>
      <c r="AA17" s="235"/>
      <c r="AE17" s="235"/>
      <c r="AF17" s="284"/>
      <c r="AI17" s="235"/>
      <c r="BJ17" s="226"/>
      <c r="BN17" s="236"/>
    </row>
    <row r="18" spans="2:66" ht="15" customHeight="1" x14ac:dyDescent="0.2">
      <c r="B18" s="272" t="s">
        <v>255</v>
      </c>
      <c r="C18" s="285">
        <v>-0.16844340044470413</v>
      </c>
      <c r="D18" s="286"/>
      <c r="E18" s="285">
        <v>8.443317072396897E-2</v>
      </c>
      <c r="F18" s="285"/>
      <c r="G18" s="285">
        <v>5.3973616314199398E-2</v>
      </c>
      <c r="H18" s="285"/>
      <c r="I18" s="285">
        <v>-1.3879718884340567E-2</v>
      </c>
      <c r="J18" s="285"/>
      <c r="K18" s="285">
        <v>6.9572281145387667E-3</v>
      </c>
      <c r="L18" s="285"/>
      <c r="M18" s="285">
        <v>5.253528015796774E-4</v>
      </c>
      <c r="N18" s="270"/>
      <c r="O18" s="285">
        <v>-2.4323546069377436E-2</v>
      </c>
      <c r="P18" s="285"/>
      <c r="Q18" s="285">
        <v>0.11542534341063322</v>
      </c>
      <c r="R18" s="285"/>
      <c r="S18" s="285">
        <v>0.17897742603617472</v>
      </c>
      <c r="T18" s="285"/>
      <c r="U18" s="285">
        <v>9.636068440056561E-2</v>
      </c>
      <c r="X18" s="226"/>
      <c r="AA18" s="235"/>
      <c r="AE18" s="235"/>
      <c r="AF18" s="284"/>
      <c r="AI18" s="235"/>
      <c r="BJ18" s="226"/>
      <c r="BN18" s="236"/>
    </row>
    <row r="19" spans="2:66" ht="15" customHeight="1" x14ac:dyDescent="0.2">
      <c r="B19" s="241"/>
      <c r="C19" s="241"/>
      <c r="D19" s="271"/>
      <c r="E19" s="241"/>
      <c r="F19" s="270"/>
      <c r="G19" s="241"/>
      <c r="H19" s="270"/>
      <c r="I19" s="241"/>
      <c r="J19" s="270"/>
      <c r="K19" s="241"/>
      <c r="L19" s="270"/>
      <c r="M19" s="241"/>
      <c r="N19" s="270"/>
      <c r="O19" s="241"/>
      <c r="P19" s="270"/>
      <c r="Q19" s="241"/>
      <c r="R19" s="241"/>
      <c r="S19" s="241"/>
      <c r="T19" s="270"/>
      <c r="U19" s="270"/>
      <c r="X19" s="226"/>
      <c r="AA19" s="227"/>
      <c r="AE19" s="227"/>
      <c r="AI19" s="227"/>
      <c r="BJ19" s="236"/>
      <c r="BN19" s="226"/>
    </row>
    <row r="20" spans="2:66" ht="15" customHeight="1" x14ac:dyDescent="0.2">
      <c r="D20" s="226"/>
      <c r="F20" s="227"/>
      <c r="H20" s="227"/>
      <c r="J20" s="227"/>
      <c r="L20" s="227"/>
      <c r="U20" s="227"/>
      <c r="X20" s="226"/>
      <c r="AA20" s="227"/>
      <c r="AE20" s="227"/>
      <c r="AI20" s="227"/>
      <c r="BN20" s="226"/>
    </row>
  </sheetData>
  <mergeCells count="4">
    <mergeCell ref="B2:C2"/>
    <mergeCell ref="B5:C5"/>
    <mergeCell ref="C6:U6"/>
    <mergeCell ref="B4:C4"/>
  </mergeCells>
  <pageMargins left="0.511811024" right="0.511811024" top="0.78740157499999996" bottom="0.78740157499999996" header="0.31496062000000002" footer="0.31496062000000002"/>
  <ignoredErrors>
    <ignoredError sqref="M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showGridLines="0" workbookViewId="0">
      <selection activeCell="B3" sqref="B3:D3"/>
    </sheetView>
  </sheetViews>
  <sheetFormatPr defaultRowHeight="12.75" x14ac:dyDescent="0.2"/>
  <cols>
    <col min="2" max="2" width="9.140625" style="13"/>
    <col min="3" max="3" width="10.42578125" style="13" bestFit="1" customWidth="1"/>
    <col min="4" max="4" width="9.7109375" style="13" bestFit="1" customWidth="1"/>
    <col min="5" max="8" width="9.140625" style="13"/>
    <col min="14" max="14" width="12" customWidth="1"/>
  </cols>
  <sheetData>
    <row r="1" spans="2:14" x14ac:dyDescent="0.2">
      <c r="B1" s="13" t="s">
        <v>25</v>
      </c>
      <c r="C1" s="13" t="s">
        <v>26</v>
      </c>
      <c r="D1" s="13" t="s">
        <v>27</v>
      </c>
      <c r="E1" s="13" t="s">
        <v>28</v>
      </c>
      <c r="F1" s="13" t="s">
        <v>29</v>
      </c>
      <c r="G1" s="13" t="s">
        <v>30</v>
      </c>
    </row>
    <row r="3" spans="2:14" ht="15" x14ac:dyDescent="0.2">
      <c r="B3" s="14">
        <v>-6348.1684568961391</v>
      </c>
      <c r="C3" s="14">
        <v>5255.9653959570614</v>
      </c>
      <c r="D3" s="14">
        <v>2170.3870644360895</v>
      </c>
      <c r="E3" s="14">
        <v>-1564.8594350315554</v>
      </c>
      <c r="F3" s="14">
        <v>-907.60298352779466</v>
      </c>
      <c r="G3" s="14">
        <v>1772.3376629044228</v>
      </c>
      <c r="H3" s="18">
        <f>SUM(B3:G3)</f>
        <v>378.05924784208446</v>
      </c>
    </row>
    <row r="5" spans="2:14" x14ac:dyDescent="0.2">
      <c r="B5" s="15">
        <v>0.34060000000000001</v>
      </c>
      <c r="C5" s="15">
        <v>0.34060000000000001</v>
      </c>
      <c r="D5" s="15">
        <v>0.34060000000000001</v>
      </c>
      <c r="E5" s="15">
        <v>0.34060000000000001</v>
      </c>
      <c r="F5" s="15">
        <v>0.34060000000000001</v>
      </c>
      <c r="G5" s="16">
        <v>1</v>
      </c>
    </row>
    <row r="7" spans="2:14" x14ac:dyDescent="0.2">
      <c r="B7" s="17">
        <f>B3*B5</f>
        <v>-2162.1861764188252</v>
      </c>
      <c r="C7" s="17">
        <f t="shared" ref="C7:G7" si="0">C3*C5</f>
        <v>1790.1818138629751</v>
      </c>
      <c r="D7" s="17">
        <f t="shared" si="0"/>
        <v>739.23383414693217</v>
      </c>
      <c r="E7" s="17">
        <f t="shared" si="0"/>
        <v>-532.99112357174783</v>
      </c>
      <c r="F7" s="17">
        <f t="shared" si="0"/>
        <v>-309.12957618956688</v>
      </c>
      <c r="G7" s="17">
        <f t="shared" si="0"/>
        <v>1772.3376629044228</v>
      </c>
      <c r="H7" s="18">
        <f>SUM(B7:G7)</f>
        <v>1297.4464347341902</v>
      </c>
    </row>
    <row r="9" spans="2:14" x14ac:dyDescent="0.2">
      <c r="B9" s="17"/>
    </row>
    <row r="10" spans="2:14" x14ac:dyDescent="0.2">
      <c r="H10" s="18">
        <f>H3-H7</f>
        <v>-919.38718689210577</v>
      </c>
    </row>
    <row r="11" spans="2:14" x14ac:dyDescent="0.2">
      <c r="H11" s="18">
        <f>SUM(E3:G3)-SUM(E7:G7)</f>
        <v>-1630.3417187980356</v>
      </c>
    </row>
    <row r="15" spans="2:14" s="20" customFormat="1" x14ac:dyDescent="0.2">
      <c r="B15" s="19" t="s">
        <v>25</v>
      </c>
      <c r="C15" s="19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20" t="s">
        <v>32</v>
      </c>
      <c r="J15" s="20" t="s">
        <v>33</v>
      </c>
      <c r="K15" s="20" t="s">
        <v>34</v>
      </c>
      <c r="L15" s="20" t="s">
        <v>35</v>
      </c>
      <c r="M15" s="20" t="s">
        <v>36</v>
      </c>
      <c r="N15" s="20" t="s">
        <v>64</v>
      </c>
    </row>
    <row r="17" spans="2:14" ht="15" x14ac:dyDescent="0.2">
      <c r="B17" s="14">
        <v>-4114.8695111783945</v>
      </c>
      <c r="C17" s="14">
        <v>-14976.588766472642</v>
      </c>
      <c r="D17" s="14">
        <v>21467.80807447515</v>
      </c>
      <c r="E17" s="14">
        <v>1079.9969412392775</v>
      </c>
      <c r="F17" s="14">
        <v>-620.23830391007732</v>
      </c>
      <c r="G17" s="14">
        <v>4787.8713654832281</v>
      </c>
      <c r="H17" s="14">
        <v>450.12799928691334</v>
      </c>
      <c r="I17" s="14">
        <v>-1800.426878848549</v>
      </c>
      <c r="J17" s="14">
        <v>1313.1534730414119</v>
      </c>
      <c r="K17" s="14">
        <v>2975.5947884179227</v>
      </c>
      <c r="L17" s="14">
        <v>-1748.3552824280282</v>
      </c>
      <c r="M17" s="14">
        <v>686.11101481253945</v>
      </c>
      <c r="N17" s="14">
        <v>9500.1849139187452</v>
      </c>
    </row>
    <row r="20" spans="2:14" x14ac:dyDescent="0.2">
      <c r="B20" s="18">
        <f>B17*34.06%</f>
        <v>-1401.5245555073611</v>
      </c>
      <c r="C20" s="18">
        <f t="shared" ref="C20:M20" si="1">C17*34.06%</f>
        <v>-5101.0261338605815</v>
      </c>
      <c r="D20" s="18">
        <f t="shared" si="1"/>
        <v>7311.9354301662361</v>
      </c>
      <c r="E20" s="18">
        <f t="shared" si="1"/>
        <v>367.84695818609794</v>
      </c>
      <c r="F20" s="18">
        <f t="shared" si="1"/>
        <v>-211.25316631177233</v>
      </c>
      <c r="G20" s="18">
        <f t="shared" si="1"/>
        <v>1630.7489870835875</v>
      </c>
      <c r="H20" s="18">
        <f t="shared" si="1"/>
        <v>153.31359655712268</v>
      </c>
      <c r="I20" s="18">
        <f t="shared" si="1"/>
        <v>-613.22539493581576</v>
      </c>
      <c r="J20" s="18">
        <f t="shared" si="1"/>
        <v>447.26007291790489</v>
      </c>
      <c r="K20" s="18">
        <f t="shared" si="1"/>
        <v>1013.4875849351445</v>
      </c>
      <c r="L20" s="18">
        <f t="shared" si="1"/>
        <v>-595.48980919498638</v>
      </c>
      <c r="M20" s="18">
        <f t="shared" si="1"/>
        <v>233.68941164515095</v>
      </c>
      <c r="N20" s="18">
        <f t="shared" ref="N20" si="2">N17*34.06%</f>
        <v>3235.7629816807248</v>
      </c>
    </row>
    <row r="23" spans="2:14" x14ac:dyDescent="0.2">
      <c r="G23" s="18">
        <f>SUM(B17:G17)-SUM(B20:G20)</f>
        <v>5027.2522798803348</v>
      </c>
    </row>
    <row r="25" spans="2:14" x14ac:dyDescent="0.2">
      <c r="G25" s="18">
        <f>SUM(E17:G17)-SUM(E20:G20)</f>
        <v>3460.2872238545147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topLeftCell="A13" zoomScaleNormal="100" workbookViewId="0">
      <selection activeCell="B3" sqref="B3:D3"/>
    </sheetView>
  </sheetViews>
  <sheetFormatPr defaultRowHeight="0" customHeight="1" zeroHeight="1" x14ac:dyDescent="0.2"/>
  <cols>
    <col min="1" max="1" width="50.7109375" style="36" customWidth="1"/>
    <col min="2" max="2" width="4.7109375" style="107" bestFit="1" customWidth="1"/>
    <col min="3" max="3" width="12.7109375" style="36" customWidth="1"/>
    <col min="4" max="4" width="2.7109375" style="36" customWidth="1"/>
    <col min="5" max="5" width="12.7109375" style="66" customWidth="1"/>
    <col min="6" max="6" width="2.7109375" style="36" customWidth="1"/>
    <col min="7" max="7" width="12.7109375" style="36" customWidth="1"/>
    <col min="8" max="8" width="2.7109375" style="66" customWidth="1"/>
    <col min="9" max="9" width="12.7109375" style="66" customWidth="1"/>
    <col min="10" max="10" width="19.7109375" style="36" bestFit="1" customWidth="1"/>
    <col min="11" max="11" width="14.140625" style="36" customWidth="1"/>
    <col min="12" max="12" width="5.42578125" style="36" customWidth="1"/>
    <col min="13" max="20" width="4.7109375" style="36" bestFit="1" customWidth="1"/>
    <col min="21" max="21" width="14" style="36" customWidth="1"/>
    <col min="22" max="16384" width="9.140625" style="36"/>
  </cols>
  <sheetData>
    <row r="1" spans="1:20" s="26" customFormat="1" ht="15" customHeight="1" x14ac:dyDescent="0.2">
      <c r="A1" s="21" t="s">
        <v>37</v>
      </c>
      <c r="B1" s="22"/>
      <c r="C1" s="23"/>
      <c r="D1" s="24"/>
      <c r="E1" s="25"/>
      <c r="F1" s="24"/>
      <c r="G1" s="23"/>
      <c r="H1" s="24"/>
      <c r="I1" s="25"/>
      <c r="K1" s="27"/>
      <c r="L1" s="28"/>
      <c r="M1" s="28"/>
      <c r="N1" s="28"/>
      <c r="O1" s="28"/>
      <c r="P1" s="28"/>
      <c r="Q1" s="28"/>
      <c r="R1" s="28"/>
      <c r="S1" s="28"/>
      <c r="T1" s="28"/>
    </row>
    <row r="2" spans="1:20" s="26" customFormat="1" ht="15" customHeight="1" x14ac:dyDescent="0.2">
      <c r="B2" s="22"/>
      <c r="C2" s="23"/>
      <c r="D2" s="24"/>
      <c r="E2" s="25"/>
      <c r="F2" s="24"/>
      <c r="G2" s="23"/>
      <c r="H2" s="29"/>
      <c r="I2" s="25"/>
      <c r="K2" s="27"/>
      <c r="L2" s="28"/>
      <c r="M2" s="28"/>
      <c r="N2" s="28"/>
      <c r="O2" s="28"/>
      <c r="P2" s="28"/>
      <c r="Q2" s="28"/>
      <c r="R2" s="28"/>
      <c r="S2" s="28"/>
      <c r="T2" s="28"/>
    </row>
    <row r="3" spans="1:20" s="26" customFormat="1" ht="15" customHeight="1" x14ac:dyDescent="0.2">
      <c r="A3" s="26" t="s">
        <v>38</v>
      </c>
      <c r="B3" s="22"/>
      <c r="C3" s="23"/>
      <c r="D3" s="24"/>
      <c r="E3" s="25"/>
      <c r="F3" s="24"/>
      <c r="G3" s="23"/>
      <c r="H3" s="24"/>
      <c r="I3" s="25"/>
      <c r="K3" s="27"/>
      <c r="L3" s="28"/>
      <c r="M3" s="28"/>
      <c r="N3" s="28"/>
      <c r="O3" s="28"/>
      <c r="P3" s="28"/>
      <c r="Q3" s="28"/>
      <c r="R3" s="28"/>
      <c r="S3" s="28"/>
      <c r="T3" s="28"/>
    </row>
    <row r="4" spans="1:20" s="26" customFormat="1" ht="15" customHeight="1" x14ac:dyDescent="0.2">
      <c r="A4" s="26" t="s">
        <v>39</v>
      </c>
      <c r="B4" s="22"/>
      <c r="C4" s="23"/>
      <c r="D4" s="24"/>
      <c r="E4" s="25"/>
      <c r="F4" s="24"/>
      <c r="G4" s="23"/>
      <c r="H4" s="24"/>
      <c r="I4" s="25"/>
      <c r="K4" s="27"/>
      <c r="L4" s="28"/>
      <c r="M4" s="28"/>
      <c r="N4" s="28"/>
      <c r="O4" s="28"/>
      <c r="P4" s="28"/>
      <c r="Q4" s="28"/>
      <c r="R4" s="28"/>
      <c r="S4" s="28"/>
      <c r="T4" s="28"/>
    </row>
    <row r="5" spans="1:20" s="26" customFormat="1" ht="15" customHeight="1" x14ac:dyDescent="0.2">
      <c r="A5" s="30" t="s">
        <v>40</v>
      </c>
      <c r="B5" s="22"/>
      <c r="C5" s="23"/>
      <c r="D5" s="24"/>
      <c r="E5" s="31"/>
      <c r="F5" s="32"/>
      <c r="G5" s="22"/>
      <c r="H5" s="32"/>
      <c r="I5" s="31"/>
      <c r="K5" s="27"/>
      <c r="L5" s="28"/>
      <c r="M5" s="28"/>
      <c r="N5" s="28"/>
      <c r="O5" s="28"/>
      <c r="P5" s="28"/>
      <c r="Q5" s="28"/>
      <c r="R5" s="28"/>
      <c r="S5" s="28"/>
      <c r="T5" s="28"/>
    </row>
    <row r="6" spans="1:20" ht="14.1" customHeight="1" x14ac:dyDescent="0.2">
      <c r="A6" s="33"/>
      <c r="B6" s="34"/>
      <c r="C6" s="33"/>
      <c r="D6" s="33"/>
      <c r="E6" s="35"/>
      <c r="F6" s="33"/>
      <c r="G6" s="33"/>
      <c r="H6" s="33"/>
      <c r="I6" s="35"/>
      <c r="L6" s="28"/>
      <c r="M6" s="28"/>
      <c r="N6" s="28"/>
      <c r="O6" s="28"/>
      <c r="P6" s="28"/>
      <c r="Q6" s="28"/>
      <c r="R6" s="28"/>
      <c r="S6" s="28"/>
      <c r="T6" s="28"/>
    </row>
    <row r="7" spans="1:20" ht="14.1" customHeight="1" x14ac:dyDescent="0.2">
      <c r="A7" s="37"/>
      <c r="B7" s="38"/>
      <c r="C7" s="354" t="s">
        <v>1</v>
      </c>
      <c r="D7" s="354"/>
      <c r="E7" s="354"/>
      <c r="F7" s="39"/>
      <c r="G7" s="354" t="s">
        <v>2</v>
      </c>
      <c r="H7" s="354"/>
      <c r="I7" s="355"/>
      <c r="L7" s="28"/>
      <c r="M7" s="28"/>
      <c r="N7" s="28"/>
      <c r="O7" s="28"/>
      <c r="P7" s="28"/>
      <c r="Q7" s="28"/>
      <c r="R7" s="28"/>
      <c r="S7" s="28"/>
      <c r="T7" s="28"/>
    </row>
    <row r="8" spans="1:20" ht="14.1" customHeight="1" x14ac:dyDescent="0.2">
      <c r="A8" s="40"/>
      <c r="B8" s="41" t="s">
        <v>41</v>
      </c>
      <c r="C8" s="42" t="s">
        <v>42</v>
      </c>
      <c r="D8" s="38"/>
      <c r="E8" s="43" t="s">
        <v>43</v>
      </c>
      <c r="F8" s="44"/>
      <c r="G8" s="42" t="s">
        <v>42</v>
      </c>
      <c r="H8" s="38"/>
      <c r="I8" s="43" t="s">
        <v>43</v>
      </c>
      <c r="L8" s="28"/>
      <c r="M8" s="28"/>
      <c r="N8" s="28"/>
      <c r="O8" s="28"/>
      <c r="P8" s="28"/>
      <c r="Q8" s="28"/>
      <c r="R8" s="28"/>
      <c r="S8" s="28"/>
      <c r="T8" s="28"/>
    </row>
    <row r="9" spans="1:20" ht="14.1" customHeight="1" x14ac:dyDescent="0.2">
      <c r="A9" s="40"/>
      <c r="B9" s="38"/>
      <c r="C9" s="45"/>
      <c r="D9" s="46"/>
      <c r="E9" s="47"/>
      <c r="F9" s="48"/>
      <c r="G9" s="49"/>
      <c r="H9" s="50"/>
      <c r="I9" s="51"/>
      <c r="L9" s="28"/>
      <c r="M9" s="28"/>
      <c r="N9" s="28"/>
      <c r="O9" s="28"/>
      <c r="P9" s="28"/>
      <c r="Q9" s="28"/>
      <c r="R9" s="28"/>
      <c r="S9" s="28"/>
      <c r="T9" s="28"/>
    </row>
    <row r="10" spans="1:20" ht="14.1" customHeight="1" x14ac:dyDescent="0.2">
      <c r="A10" s="52" t="s">
        <v>6</v>
      </c>
      <c r="B10" s="53"/>
      <c r="C10" s="54">
        <v>0</v>
      </c>
      <c r="D10" s="55"/>
      <c r="E10" s="54">
        <v>0</v>
      </c>
      <c r="F10" s="55"/>
      <c r="G10" s="54">
        <v>0</v>
      </c>
      <c r="H10" s="56"/>
      <c r="I10" s="54">
        <v>0</v>
      </c>
      <c r="L10" s="28"/>
      <c r="M10" s="28"/>
      <c r="N10" s="28"/>
      <c r="O10" s="28"/>
      <c r="P10" s="28"/>
      <c r="Q10" s="28"/>
      <c r="R10" s="28"/>
      <c r="S10" s="28"/>
      <c r="T10" s="28"/>
    </row>
    <row r="11" spans="1:20" ht="14.1" hidden="1" customHeight="1" x14ac:dyDescent="0.2">
      <c r="A11" s="52" t="s">
        <v>44</v>
      </c>
      <c r="B11" s="53"/>
      <c r="C11" s="54">
        <v>0</v>
      </c>
      <c r="D11" s="55"/>
      <c r="E11" s="54">
        <v>0</v>
      </c>
      <c r="F11" s="55"/>
      <c r="G11" s="54">
        <v>0</v>
      </c>
      <c r="H11" s="56"/>
      <c r="I11" s="54">
        <v>0</v>
      </c>
      <c r="L11" s="28"/>
      <c r="M11" s="28"/>
      <c r="N11" s="28"/>
      <c r="O11" s="28"/>
      <c r="P11" s="28"/>
      <c r="Q11" s="28"/>
      <c r="R11" s="28"/>
      <c r="S11" s="28"/>
      <c r="T11" s="28"/>
    </row>
    <row r="12" spans="1:20" ht="14.1" customHeight="1" x14ac:dyDescent="0.2">
      <c r="A12" s="52" t="s">
        <v>45</v>
      </c>
      <c r="B12" s="53"/>
      <c r="C12" s="57">
        <f>SUM(C10:C11)</f>
        <v>0</v>
      </c>
      <c r="D12" s="57"/>
      <c r="E12" s="57">
        <v>0</v>
      </c>
      <c r="F12" s="57"/>
      <c r="G12" s="57">
        <f>SUM(G10:G11)</f>
        <v>0</v>
      </c>
      <c r="H12" s="58"/>
      <c r="I12" s="57">
        <v>0</v>
      </c>
      <c r="L12" s="28"/>
      <c r="M12" s="28"/>
      <c r="N12" s="28"/>
      <c r="O12" s="28"/>
      <c r="P12" s="28"/>
      <c r="Q12" s="28"/>
      <c r="R12" s="28"/>
      <c r="S12" s="28"/>
      <c r="T12" s="28"/>
    </row>
    <row r="13" spans="1:20" ht="14.1" customHeight="1" x14ac:dyDescent="0.2">
      <c r="A13" s="37"/>
      <c r="B13" s="53"/>
      <c r="C13" s="59"/>
      <c r="D13" s="55"/>
      <c r="E13" s="59"/>
      <c r="F13" s="57"/>
      <c r="G13" s="59"/>
      <c r="H13" s="56"/>
      <c r="I13" s="59"/>
      <c r="L13" s="28"/>
      <c r="M13" s="28"/>
      <c r="N13" s="28"/>
      <c r="O13" s="28"/>
      <c r="P13" s="28"/>
      <c r="Q13" s="28"/>
      <c r="R13" s="28"/>
      <c r="S13" s="28"/>
      <c r="T13" s="28"/>
    </row>
    <row r="14" spans="1:20" ht="14.1" customHeight="1" x14ac:dyDescent="0.2">
      <c r="A14" s="37" t="s">
        <v>46</v>
      </c>
      <c r="B14" s="53"/>
      <c r="C14" s="59"/>
      <c r="D14" s="55"/>
      <c r="E14" s="59"/>
      <c r="F14" s="57"/>
      <c r="G14" s="59"/>
      <c r="H14" s="56"/>
      <c r="I14" s="59"/>
      <c r="L14" s="28"/>
      <c r="M14" s="28"/>
      <c r="N14" s="28"/>
      <c r="O14" s="28"/>
      <c r="P14" s="28"/>
      <c r="Q14" s="28"/>
      <c r="R14" s="28"/>
      <c r="S14" s="28"/>
      <c r="T14" s="28"/>
    </row>
    <row r="15" spans="1:20" ht="14.1" customHeight="1" x14ac:dyDescent="0.2">
      <c r="A15" s="60" t="s">
        <v>47</v>
      </c>
      <c r="B15" s="61">
        <v>11</v>
      </c>
      <c r="C15" s="59">
        <v>-1123</v>
      </c>
      <c r="D15" s="55"/>
      <c r="E15" s="59">
        <v>-144</v>
      </c>
      <c r="F15" s="55"/>
      <c r="G15" s="59">
        <v>-1913</v>
      </c>
      <c r="H15" s="56"/>
      <c r="I15" s="59">
        <v>-128</v>
      </c>
      <c r="K15" s="62"/>
      <c r="L15" s="28"/>
      <c r="M15" s="28"/>
      <c r="N15" s="28"/>
      <c r="O15" s="28"/>
      <c r="P15" s="28"/>
      <c r="Q15" s="28"/>
      <c r="R15" s="28"/>
      <c r="S15" s="28"/>
      <c r="T15" s="28"/>
    </row>
    <row r="16" spans="1:20" s="66" customFormat="1" ht="14.1" customHeight="1" x14ac:dyDescent="0.2">
      <c r="A16" s="63" t="s">
        <v>17</v>
      </c>
      <c r="B16" s="61">
        <v>8</v>
      </c>
      <c r="C16" s="64">
        <v>367</v>
      </c>
      <c r="D16" s="65"/>
      <c r="E16" s="59">
        <v>838</v>
      </c>
      <c r="F16" s="65"/>
      <c r="G16" s="64">
        <v>368</v>
      </c>
      <c r="H16" s="56"/>
      <c r="I16" s="59">
        <v>0</v>
      </c>
      <c r="K16" s="67"/>
      <c r="L16" s="28"/>
      <c r="M16" s="28"/>
      <c r="N16" s="28"/>
      <c r="O16" s="28"/>
      <c r="P16" s="28"/>
      <c r="Q16" s="28"/>
      <c r="R16" s="28"/>
      <c r="S16" s="28"/>
      <c r="T16" s="28"/>
    </row>
    <row r="17" spans="1:20" s="66" customFormat="1" ht="14.1" customHeight="1" x14ac:dyDescent="0.2">
      <c r="A17" s="66" t="s">
        <v>48</v>
      </c>
      <c r="B17" s="61">
        <v>8</v>
      </c>
      <c r="C17" s="64">
        <v>-781</v>
      </c>
      <c r="D17" s="55"/>
      <c r="E17" s="59">
        <v>82</v>
      </c>
      <c r="F17" s="55"/>
      <c r="G17" s="64">
        <v>0</v>
      </c>
      <c r="H17" s="56"/>
      <c r="I17" s="59">
        <v>809</v>
      </c>
      <c r="J17" s="59"/>
      <c r="K17" s="62"/>
      <c r="L17" s="28"/>
      <c r="M17" s="28"/>
      <c r="N17" s="28"/>
      <c r="O17" s="28"/>
      <c r="P17" s="28"/>
      <c r="Q17" s="28"/>
      <c r="R17" s="28"/>
      <c r="S17" s="28"/>
      <c r="T17" s="28"/>
    </row>
    <row r="18" spans="1:20" ht="14.1" hidden="1" customHeight="1" x14ac:dyDescent="0.2">
      <c r="A18" s="68" t="s">
        <v>49</v>
      </c>
      <c r="B18" s="53">
        <v>9</v>
      </c>
      <c r="C18" s="59">
        <v>0</v>
      </c>
      <c r="D18" s="55"/>
      <c r="E18" s="59">
        <v>0</v>
      </c>
      <c r="F18" s="55"/>
      <c r="G18" s="59">
        <v>0</v>
      </c>
      <c r="H18" s="56"/>
      <c r="I18" s="59">
        <v>0</v>
      </c>
      <c r="K18" s="69"/>
      <c r="L18" s="28"/>
      <c r="M18" s="28"/>
      <c r="N18" s="28"/>
      <c r="O18" s="28"/>
      <c r="P18" s="28"/>
      <c r="Q18" s="28"/>
      <c r="R18" s="28"/>
      <c r="S18" s="28"/>
      <c r="T18" s="28"/>
    </row>
    <row r="19" spans="1:20" ht="14.1" customHeight="1" x14ac:dyDescent="0.2">
      <c r="A19" s="60" t="s">
        <v>50</v>
      </c>
      <c r="B19" s="53"/>
      <c r="C19" s="54">
        <v>5</v>
      </c>
      <c r="D19" s="55"/>
      <c r="E19" s="54">
        <v>11</v>
      </c>
      <c r="F19" s="55"/>
      <c r="G19" s="54">
        <v>5</v>
      </c>
      <c r="H19" s="56"/>
      <c r="I19" s="54">
        <v>116</v>
      </c>
      <c r="K19" s="70"/>
      <c r="L19" s="28"/>
      <c r="M19" s="28"/>
      <c r="N19" s="28"/>
      <c r="O19" s="28"/>
      <c r="P19" s="28"/>
      <c r="Q19" s="28"/>
      <c r="R19" s="28"/>
      <c r="S19" s="28"/>
      <c r="T19" s="28"/>
    </row>
    <row r="20" spans="1:20" ht="14.1" customHeight="1" x14ac:dyDescent="0.2">
      <c r="A20" s="71" t="s">
        <v>51</v>
      </c>
      <c r="B20" s="53"/>
      <c r="C20" s="57">
        <f>SUM(C12:C19)</f>
        <v>-1532</v>
      </c>
      <c r="D20" s="57"/>
      <c r="E20" s="57">
        <f>SUM(E12:E19)</f>
        <v>787</v>
      </c>
      <c r="F20" s="57"/>
      <c r="G20" s="57">
        <f>SUM(G12:G19)</f>
        <v>-1540</v>
      </c>
      <c r="H20" s="58"/>
      <c r="I20" s="57">
        <f>SUM(I12:I19)</f>
        <v>797</v>
      </c>
      <c r="K20" s="62"/>
      <c r="L20" s="28"/>
      <c r="M20" s="28"/>
      <c r="N20" s="28"/>
      <c r="O20" s="28"/>
      <c r="P20" s="28"/>
      <c r="Q20" s="28"/>
      <c r="R20" s="28"/>
      <c r="S20" s="28"/>
      <c r="T20" s="28"/>
    </row>
    <row r="21" spans="1:20" ht="14.1" customHeight="1" x14ac:dyDescent="0.2">
      <c r="A21" s="71"/>
      <c r="B21" s="53"/>
      <c r="C21" s="57"/>
      <c r="D21" s="55"/>
      <c r="E21" s="57"/>
      <c r="F21" s="55"/>
      <c r="G21" s="57"/>
      <c r="H21" s="56"/>
      <c r="I21" s="57"/>
      <c r="K21" s="62"/>
      <c r="L21" s="28"/>
      <c r="M21" s="28"/>
      <c r="N21" s="28"/>
      <c r="O21" s="28"/>
      <c r="P21" s="28"/>
      <c r="Q21" s="28"/>
      <c r="R21" s="28"/>
      <c r="S21" s="28"/>
      <c r="T21" s="28"/>
    </row>
    <row r="22" spans="1:20" ht="14.1" customHeight="1" x14ac:dyDescent="0.2">
      <c r="A22" s="72" t="s">
        <v>16</v>
      </c>
      <c r="B22" s="53"/>
      <c r="C22" s="59">
        <v>3</v>
      </c>
      <c r="D22" s="55"/>
      <c r="E22" s="59">
        <v>5</v>
      </c>
      <c r="F22" s="55"/>
      <c r="G22" s="59">
        <v>27</v>
      </c>
      <c r="H22" s="56"/>
      <c r="I22" s="59">
        <v>53</v>
      </c>
      <c r="K22" s="62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14.1" customHeight="1" x14ac:dyDescent="0.2">
      <c r="A23" s="72" t="s">
        <v>14</v>
      </c>
      <c r="B23" s="53"/>
      <c r="C23" s="54">
        <v>-2</v>
      </c>
      <c r="D23" s="55"/>
      <c r="E23" s="54">
        <v>-1</v>
      </c>
      <c r="F23" s="55"/>
      <c r="G23" s="54">
        <v>-18</v>
      </c>
      <c r="H23" s="56"/>
      <c r="I23" s="54">
        <v>-53</v>
      </c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4.1" customHeight="1" x14ac:dyDescent="0.2">
      <c r="A24" s="52" t="s">
        <v>52</v>
      </c>
      <c r="B24" s="61">
        <v>12</v>
      </c>
      <c r="C24" s="55">
        <f>SUM(C22:C23)</f>
        <v>1</v>
      </c>
      <c r="D24" s="55"/>
      <c r="E24" s="55">
        <f>SUM(E22:E23)</f>
        <v>4</v>
      </c>
      <c r="F24" s="55"/>
      <c r="G24" s="55">
        <f>SUM(G22:G23)</f>
        <v>9</v>
      </c>
      <c r="H24" s="56"/>
      <c r="I24" s="55">
        <f>SUM(I22:I23)</f>
        <v>0</v>
      </c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4.1" customHeight="1" x14ac:dyDescent="0.2">
      <c r="A25" s="52"/>
      <c r="B25" s="53"/>
      <c r="C25" s="55"/>
      <c r="D25" s="55"/>
      <c r="E25" s="55"/>
      <c r="F25" s="55"/>
      <c r="G25" s="55"/>
      <c r="H25" s="56"/>
      <c r="I25" s="55"/>
      <c r="L25" s="28"/>
      <c r="M25" s="28"/>
      <c r="N25" s="28"/>
      <c r="O25" s="28"/>
      <c r="P25" s="28"/>
      <c r="Q25" s="28"/>
      <c r="R25" s="28"/>
      <c r="S25" s="28"/>
      <c r="T25" s="28"/>
    </row>
    <row r="26" spans="1:20" ht="14.1" customHeight="1" x14ac:dyDescent="0.2">
      <c r="A26" s="52" t="s">
        <v>53</v>
      </c>
      <c r="B26" s="53"/>
      <c r="C26" s="55">
        <f>C20+C24</f>
        <v>-1531</v>
      </c>
      <c r="D26" s="55"/>
      <c r="E26" s="55">
        <f>E20+E24</f>
        <v>791</v>
      </c>
      <c r="F26" s="55"/>
      <c r="G26" s="55">
        <f>G20+G24</f>
        <v>-1531</v>
      </c>
      <c r="H26" s="55"/>
      <c r="I26" s="55">
        <f>I20+I24</f>
        <v>797</v>
      </c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1" customHeight="1" x14ac:dyDescent="0.2">
      <c r="A27" s="52"/>
      <c r="B27" s="53"/>
      <c r="C27" s="55"/>
      <c r="D27" s="55"/>
      <c r="E27" s="55"/>
      <c r="F27" s="55"/>
      <c r="G27" s="55"/>
      <c r="H27" s="56"/>
      <c r="I27" s="55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1" customHeight="1" x14ac:dyDescent="0.2">
      <c r="A28" s="52" t="s">
        <v>20</v>
      </c>
      <c r="B28" s="53" t="s">
        <v>54</v>
      </c>
      <c r="C28" s="59">
        <f>SUM(C29:C30)</f>
        <v>0</v>
      </c>
      <c r="D28" s="55"/>
      <c r="E28" s="59">
        <f>SUM(E29:E30)</f>
        <v>0</v>
      </c>
      <c r="F28" s="55"/>
      <c r="G28" s="59">
        <f>SUM(G29:G30)</f>
        <v>0</v>
      </c>
      <c r="H28" s="56"/>
      <c r="I28" s="59">
        <f>SUM(I29:I30)</f>
        <v>-6</v>
      </c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4.1" customHeight="1" x14ac:dyDescent="0.2">
      <c r="A29" s="72" t="s">
        <v>21</v>
      </c>
      <c r="B29" s="53"/>
      <c r="C29" s="59">
        <v>0</v>
      </c>
      <c r="D29" s="55"/>
      <c r="E29" s="59">
        <v>0</v>
      </c>
      <c r="F29" s="55"/>
      <c r="G29" s="59">
        <v>0</v>
      </c>
      <c r="H29" s="56"/>
      <c r="I29" s="59">
        <v>-6</v>
      </c>
      <c r="L29" s="28"/>
      <c r="M29" s="28"/>
      <c r="N29" s="28"/>
      <c r="O29" s="28"/>
      <c r="P29" s="28"/>
      <c r="Q29" s="28"/>
      <c r="R29" s="28"/>
      <c r="S29" s="28"/>
      <c r="T29" s="28"/>
    </row>
    <row r="30" spans="1:20" ht="14.1" customHeight="1" x14ac:dyDescent="0.2">
      <c r="A30" s="72" t="s">
        <v>22</v>
      </c>
      <c r="B30" s="53"/>
      <c r="C30" s="59">
        <v>0</v>
      </c>
      <c r="D30" s="55"/>
      <c r="E30" s="59">
        <v>0</v>
      </c>
      <c r="F30" s="55"/>
      <c r="G30" s="59">
        <v>0</v>
      </c>
      <c r="H30" s="56"/>
      <c r="I30" s="59">
        <v>0</v>
      </c>
      <c r="L30" s="28"/>
      <c r="M30" s="28"/>
      <c r="N30" s="28"/>
      <c r="O30" s="28"/>
      <c r="P30" s="28"/>
      <c r="Q30" s="28"/>
      <c r="R30" s="28"/>
      <c r="S30" s="28"/>
      <c r="T30" s="28"/>
    </row>
    <row r="31" spans="1:20" ht="14.1" customHeight="1" x14ac:dyDescent="0.2">
      <c r="A31" s="33"/>
      <c r="B31" s="53"/>
      <c r="C31" s="73"/>
      <c r="D31" s="73"/>
      <c r="E31" s="73"/>
      <c r="F31" s="73"/>
      <c r="G31" s="73"/>
      <c r="H31" s="74"/>
      <c r="I31" s="73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4.1" hidden="1" customHeight="1" x14ac:dyDescent="0.2">
      <c r="A32" s="52" t="s">
        <v>23</v>
      </c>
      <c r="B32" s="53"/>
      <c r="C32" s="57">
        <v>0</v>
      </c>
      <c r="D32" s="55"/>
      <c r="E32" s="57">
        <v>0</v>
      </c>
      <c r="F32" s="55"/>
      <c r="G32" s="57">
        <v>0</v>
      </c>
      <c r="H32" s="56"/>
      <c r="I32" s="57">
        <v>0</v>
      </c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4.1" hidden="1" customHeight="1" x14ac:dyDescent="0.2">
      <c r="A33" s="33"/>
      <c r="B33" s="53"/>
      <c r="C33" s="73"/>
      <c r="D33" s="73"/>
      <c r="E33" s="73"/>
      <c r="F33" s="73"/>
      <c r="G33" s="73"/>
      <c r="H33" s="74"/>
      <c r="I33" s="73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4.1" customHeight="1" x14ac:dyDescent="0.2">
      <c r="A34" s="71" t="s">
        <v>55</v>
      </c>
      <c r="B34" s="53"/>
      <c r="C34" s="57">
        <v>0</v>
      </c>
      <c r="D34" s="73"/>
      <c r="E34" s="59">
        <v>0</v>
      </c>
      <c r="F34" s="73"/>
      <c r="G34" s="57">
        <v>0</v>
      </c>
      <c r="H34" s="74"/>
      <c r="I34" s="59">
        <v>0</v>
      </c>
      <c r="L34" s="28"/>
      <c r="M34" s="28"/>
      <c r="N34" s="28"/>
      <c r="O34" s="28"/>
      <c r="P34" s="28"/>
      <c r="Q34" s="28"/>
      <c r="R34" s="28"/>
      <c r="S34" s="28"/>
      <c r="T34" s="28"/>
    </row>
    <row r="35" spans="1:20" ht="14.1" customHeight="1" x14ac:dyDescent="0.2">
      <c r="A35" s="33"/>
      <c r="B35" s="53"/>
      <c r="C35" s="73"/>
      <c r="D35" s="73"/>
      <c r="E35" s="73"/>
      <c r="F35" s="73"/>
      <c r="G35" s="73"/>
      <c r="H35" s="74"/>
      <c r="I35" s="73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4.1" customHeight="1" thickBot="1" x14ac:dyDescent="0.25">
      <c r="A36" s="52" t="s">
        <v>56</v>
      </c>
      <c r="B36" s="53"/>
      <c r="C36" s="75">
        <f>C26+C28+C32+C34</f>
        <v>-1531</v>
      </c>
      <c r="D36" s="55"/>
      <c r="E36" s="75">
        <f>E26+E28+E32+E34</f>
        <v>791</v>
      </c>
      <c r="F36" s="57"/>
      <c r="G36" s="75">
        <f>G26+G28+G32+G34</f>
        <v>-1531</v>
      </c>
      <c r="H36" s="58"/>
      <c r="I36" s="75">
        <f>I26+I28+I32+I34</f>
        <v>791</v>
      </c>
      <c r="L36" s="28"/>
      <c r="M36" s="28"/>
      <c r="N36" s="28"/>
      <c r="O36" s="28"/>
      <c r="P36" s="28"/>
      <c r="Q36" s="28"/>
      <c r="R36" s="28"/>
      <c r="S36" s="28"/>
      <c r="T36" s="28"/>
    </row>
    <row r="37" spans="1:20" ht="14.1" customHeight="1" thickTop="1" x14ac:dyDescent="0.2">
      <c r="A37" s="52"/>
      <c r="B37" s="53"/>
      <c r="C37" s="57"/>
      <c r="D37" s="55"/>
      <c r="E37" s="57"/>
      <c r="F37" s="55"/>
      <c r="G37" s="57"/>
      <c r="H37" s="56"/>
      <c r="I37" s="57"/>
      <c r="L37" s="28"/>
      <c r="M37" s="28"/>
      <c r="N37" s="28"/>
      <c r="O37" s="28"/>
      <c r="P37" s="28"/>
      <c r="Q37" s="28"/>
      <c r="R37" s="28"/>
      <c r="S37" s="28"/>
      <c r="T37" s="28"/>
    </row>
    <row r="38" spans="1:20" s="80" customFormat="1" ht="14.25" customHeight="1" x14ac:dyDescent="0.25">
      <c r="A38" s="76" t="s">
        <v>57</v>
      </c>
      <c r="B38" s="53"/>
      <c r="C38" s="77"/>
      <c r="D38" s="77"/>
      <c r="E38" s="77"/>
      <c r="F38" s="78"/>
      <c r="G38" s="77"/>
      <c r="H38" s="79"/>
      <c r="I38" s="77"/>
      <c r="K38" s="36"/>
      <c r="L38" s="28"/>
      <c r="M38" s="28"/>
      <c r="N38" s="28"/>
      <c r="O38" s="28"/>
      <c r="P38" s="28"/>
      <c r="Q38" s="28"/>
      <c r="R38" s="28"/>
      <c r="S38" s="28"/>
      <c r="T38" s="28"/>
    </row>
    <row r="39" spans="1:20" s="80" customFormat="1" ht="14.25" customHeight="1" thickBot="1" x14ac:dyDescent="0.3">
      <c r="A39" s="81" t="s">
        <v>58</v>
      </c>
      <c r="B39" s="53"/>
      <c r="C39" s="82"/>
      <c r="D39" s="77"/>
      <c r="E39" s="82"/>
      <c r="F39" s="78"/>
      <c r="G39" s="83">
        <f>ROUND(C36,0)</f>
        <v>-1531</v>
      </c>
      <c r="H39" s="79"/>
      <c r="I39" s="83">
        <f>I36</f>
        <v>791</v>
      </c>
      <c r="K39" s="36"/>
      <c r="L39" s="28"/>
      <c r="M39" s="28"/>
      <c r="N39" s="28"/>
      <c r="O39" s="28"/>
      <c r="P39" s="28"/>
      <c r="Q39" s="28"/>
      <c r="R39" s="28"/>
      <c r="S39" s="28"/>
      <c r="T39" s="28"/>
    </row>
    <row r="40" spans="1:20" s="80" customFormat="1" ht="14.25" hidden="1" customHeight="1" x14ac:dyDescent="0.25">
      <c r="A40" s="81" t="s">
        <v>59</v>
      </c>
      <c r="B40" s="53"/>
      <c r="C40" s="82"/>
      <c r="D40" s="77"/>
      <c r="E40" s="82"/>
      <c r="F40" s="78"/>
      <c r="G40" s="54">
        <v>0</v>
      </c>
      <c r="H40" s="79"/>
      <c r="I40" s="54">
        <v>0</v>
      </c>
      <c r="K40" s="36"/>
      <c r="L40" s="28"/>
      <c r="M40" s="28"/>
      <c r="N40" s="28"/>
      <c r="O40" s="28"/>
      <c r="P40" s="28"/>
      <c r="Q40" s="28"/>
      <c r="R40" s="28"/>
      <c r="S40" s="28"/>
      <c r="T40" s="28"/>
    </row>
    <row r="41" spans="1:20" s="80" customFormat="1" ht="14.25" hidden="1" customHeight="1" thickBot="1" x14ac:dyDescent="0.3">
      <c r="A41" s="76"/>
      <c r="B41" s="53"/>
      <c r="C41" s="77"/>
      <c r="D41" s="77"/>
      <c r="E41" s="77"/>
      <c r="F41" s="78"/>
      <c r="G41" s="78">
        <f>SUM(G39:G40)</f>
        <v>-1531</v>
      </c>
      <c r="H41" s="79"/>
      <c r="I41" s="75">
        <f>I39</f>
        <v>791</v>
      </c>
      <c r="K41" s="36"/>
      <c r="L41" s="28"/>
      <c r="M41" s="28"/>
      <c r="N41" s="28"/>
      <c r="O41" s="28"/>
      <c r="P41" s="28"/>
      <c r="Q41" s="28"/>
      <c r="R41" s="28"/>
      <c r="S41" s="28"/>
      <c r="T41" s="28"/>
    </row>
    <row r="42" spans="1:20" s="80" customFormat="1" ht="14.25" customHeight="1" thickTop="1" x14ac:dyDescent="0.25">
      <c r="A42" s="76" t="s">
        <v>60</v>
      </c>
      <c r="B42" s="53"/>
      <c r="C42" s="84"/>
      <c r="D42" s="77"/>
      <c r="E42" s="84"/>
      <c r="F42" s="78"/>
      <c r="G42" s="85"/>
      <c r="H42" s="86"/>
      <c r="I42" s="87"/>
      <c r="L42" s="28"/>
      <c r="M42" s="28"/>
      <c r="N42" s="28"/>
      <c r="O42" s="28"/>
      <c r="P42" s="28"/>
      <c r="Q42" s="28"/>
      <c r="R42" s="28"/>
      <c r="S42" s="28"/>
      <c r="T42" s="28"/>
    </row>
    <row r="43" spans="1:20" s="80" customFormat="1" ht="14.25" customHeight="1" thickBot="1" x14ac:dyDescent="0.3">
      <c r="A43" s="81" t="s">
        <v>61</v>
      </c>
      <c r="B43" s="53"/>
      <c r="C43" s="88">
        <f>C36/16343.566</f>
        <v>-9.3676006815158946E-2</v>
      </c>
      <c r="D43" s="84"/>
      <c r="E43" s="88">
        <v>4.8373775955626822E-2</v>
      </c>
      <c r="F43" s="78"/>
      <c r="G43" s="85"/>
      <c r="H43" s="89"/>
      <c r="I43" s="87"/>
      <c r="J43" s="90"/>
      <c r="L43" s="28"/>
      <c r="M43" s="28"/>
      <c r="N43" s="28"/>
      <c r="O43" s="28"/>
      <c r="P43" s="28"/>
      <c r="Q43" s="28"/>
      <c r="R43" s="28"/>
      <c r="S43" s="28"/>
      <c r="T43" s="28"/>
    </row>
    <row r="44" spans="1:20" s="80" customFormat="1" ht="14.25" hidden="1" customHeight="1" thickBot="1" x14ac:dyDescent="0.3">
      <c r="A44" s="81" t="s">
        <v>62</v>
      </c>
      <c r="B44" s="91"/>
      <c r="C44" s="92">
        <v>-9.874049235298929E-2</v>
      </c>
      <c r="D44" s="93"/>
      <c r="E44" s="92">
        <v>-0.11382186963277992</v>
      </c>
      <c r="F44" s="78"/>
      <c r="G44" s="85"/>
      <c r="H44" s="89"/>
      <c r="I44" s="87"/>
      <c r="J44" s="90"/>
      <c r="L44" s="28"/>
      <c r="M44" s="28"/>
      <c r="N44" s="28"/>
      <c r="O44" s="28"/>
      <c r="P44" s="28"/>
      <c r="Q44" s="28"/>
      <c r="R44" s="28"/>
      <c r="S44" s="28"/>
      <c r="T44" s="28"/>
    </row>
    <row r="45" spans="1:20" s="80" customFormat="1" ht="14.25" customHeight="1" thickTop="1" x14ac:dyDescent="0.25">
      <c r="A45" s="94"/>
      <c r="B45" s="95"/>
      <c r="C45" s="95"/>
      <c r="D45" s="93"/>
      <c r="E45" s="96"/>
      <c r="F45" s="97"/>
      <c r="G45" s="98"/>
      <c r="H45" s="99"/>
      <c r="I45" s="100"/>
      <c r="J45" s="101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4.1" customHeight="1" x14ac:dyDescent="0.2">
      <c r="A46" s="102" t="s">
        <v>63</v>
      </c>
      <c r="B46" s="103"/>
      <c r="C46" s="102"/>
      <c r="D46" s="104"/>
      <c r="E46" s="105"/>
      <c r="F46" s="102"/>
      <c r="G46" s="102"/>
      <c r="H46" s="106"/>
      <c r="I46" s="105"/>
      <c r="L46" s="28"/>
      <c r="M46" s="28"/>
      <c r="N46" s="28"/>
      <c r="O46" s="28"/>
      <c r="P46" s="28"/>
      <c r="Q46" s="28"/>
      <c r="R46" s="28"/>
      <c r="S46" s="28"/>
      <c r="T46" s="28"/>
    </row>
    <row r="49" spans="3:7" ht="0" hidden="1" customHeight="1" x14ac:dyDescent="0.2">
      <c r="C49" s="70"/>
    </row>
    <row r="50" spans="3:7" ht="0" hidden="1" customHeight="1" x14ac:dyDescent="0.2">
      <c r="C50" s="70" t="e">
        <f>C10+#REF!+#REF!+C46</f>
        <v>#REF!</v>
      </c>
      <c r="G50" s="70"/>
    </row>
  </sheetData>
  <mergeCells count="2">
    <mergeCell ref="C7:E7"/>
    <mergeCell ref="G7:I7"/>
  </mergeCells>
  <pageMargins left="0.51181102362204722" right="0.19685039370078741" top="0.59055118110236227" bottom="0.19685039370078741" header="0.19685039370078741" footer="0.19685039370078741"/>
  <pageSetup paperSize="9" scale="7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showGridLines="0" topLeftCell="B1" zoomScaleNormal="100" workbookViewId="0">
      <pane ySplit="8" topLeftCell="A9" activePane="bottomLeft" state="frozen"/>
      <selection activeCell="B3" sqref="B3:D3"/>
      <selection pane="bottomLeft" activeCell="B3" sqref="B3:D3"/>
    </sheetView>
  </sheetViews>
  <sheetFormatPr defaultRowHeight="12.75" x14ac:dyDescent="0.2"/>
  <cols>
    <col min="1" max="1" width="9.140625" style="108" hidden="1" customWidth="1"/>
    <col min="2" max="2" width="60.7109375" style="108" customWidth="1"/>
    <col min="3" max="3" width="4.42578125" style="108" bestFit="1" customWidth="1"/>
    <col min="4" max="4" width="12.7109375" style="114" customWidth="1"/>
    <col min="5" max="5" width="2.7109375" style="114" customWidth="1"/>
    <col min="6" max="6" width="12.7109375" style="114" customWidth="1"/>
    <col min="7" max="7" width="2.7109375" style="114" customWidth="1"/>
    <col min="8" max="8" width="12.7109375" style="114" customWidth="1"/>
    <col min="9" max="9" width="2.7109375" style="152" customWidth="1"/>
    <col min="10" max="10" width="12.7109375" style="114" customWidth="1"/>
    <col min="11" max="11" width="11.5703125" style="114" bestFit="1" customWidth="1"/>
    <col min="12" max="12" width="8.28515625" style="158" bestFit="1" customWidth="1"/>
    <col min="13" max="14" width="4.42578125" style="158" bestFit="1" customWidth="1"/>
    <col min="15" max="15" width="4.140625" style="158" customWidth="1"/>
    <col min="16" max="18" width="4.42578125" style="158" bestFit="1" customWidth="1"/>
    <col min="19" max="19" width="5" style="158" customWidth="1"/>
    <col min="20" max="21" width="4.42578125" style="158" bestFit="1" customWidth="1"/>
    <col min="22" max="22" width="14" style="108" customWidth="1"/>
    <col min="23" max="16384" width="9.140625" style="108"/>
  </cols>
  <sheetData>
    <row r="1" spans="1:21" ht="15" customHeight="1" x14ac:dyDescent="0.2">
      <c r="B1" s="109" t="s">
        <v>37</v>
      </c>
      <c r="C1" s="109"/>
      <c r="D1" s="110"/>
      <c r="E1" s="110"/>
      <c r="F1" s="110"/>
      <c r="G1" s="110"/>
      <c r="H1" s="110"/>
      <c r="I1" s="111"/>
      <c r="J1" s="110"/>
      <c r="K1" s="108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2">
      <c r="B2" s="113"/>
      <c r="C2" s="113"/>
      <c r="D2" s="110"/>
      <c r="E2" s="110"/>
      <c r="F2" s="110"/>
      <c r="G2" s="110"/>
      <c r="H2" s="110"/>
      <c r="I2" s="111"/>
      <c r="J2" s="110"/>
      <c r="L2" s="112"/>
      <c r="M2" s="112"/>
      <c r="N2" s="112"/>
      <c r="O2" s="112"/>
      <c r="P2" s="112"/>
      <c r="Q2" s="112"/>
      <c r="R2" s="112"/>
      <c r="S2" s="112"/>
      <c r="T2" s="112"/>
      <c r="U2" s="112"/>
    </row>
    <row r="3" spans="1:21" ht="15" customHeight="1" x14ac:dyDescent="0.2">
      <c r="B3" s="113" t="s">
        <v>66</v>
      </c>
      <c r="C3" s="113"/>
      <c r="D3" s="110"/>
      <c r="E3" s="110"/>
      <c r="F3" s="110"/>
      <c r="G3" s="110"/>
      <c r="H3" s="110"/>
      <c r="I3" s="111"/>
      <c r="J3" s="110"/>
      <c r="L3" s="112"/>
      <c r="M3" s="112"/>
      <c r="N3" s="112"/>
      <c r="O3" s="112"/>
      <c r="P3" s="112"/>
      <c r="Q3" s="112"/>
      <c r="R3" s="112"/>
      <c r="S3" s="112"/>
      <c r="T3" s="112"/>
      <c r="U3" s="112"/>
    </row>
    <row r="4" spans="1:21" ht="15" customHeight="1" x14ac:dyDescent="0.2">
      <c r="B4" s="113" t="s">
        <v>39</v>
      </c>
      <c r="C4" s="113"/>
      <c r="E4" s="110"/>
      <c r="F4" s="110"/>
      <c r="G4" s="110"/>
      <c r="H4" s="110"/>
      <c r="I4" s="111"/>
      <c r="J4" s="110"/>
      <c r="L4" s="112"/>
      <c r="M4" s="112"/>
      <c r="N4" s="112"/>
      <c r="O4" s="112"/>
      <c r="P4" s="112"/>
      <c r="Q4" s="112"/>
      <c r="R4" s="112"/>
      <c r="S4" s="112"/>
      <c r="T4" s="112"/>
      <c r="U4" s="112"/>
    </row>
    <row r="5" spans="1:21" ht="15" customHeight="1" x14ac:dyDescent="0.2">
      <c r="B5" s="115" t="s">
        <v>0</v>
      </c>
      <c r="C5" s="115"/>
      <c r="D5" s="116"/>
      <c r="E5" s="116"/>
      <c r="F5" s="117"/>
      <c r="G5" s="116"/>
      <c r="H5" s="116"/>
      <c r="I5" s="116"/>
      <c r="J5" s="117"/>
      <c r="L5" s="112"/>
      <c r="M5" s="112"/>
      <c r="N5" s="112"/>
      <c r="O5" s="112"/>
      <c r="P5" s="112"/>
      <c r="Q5" s="112"/>
      <c r="R5" s="112"/>
      <c r="S5" s="112"/>
      <c r="T5" s="112"/>
      <c r="U5" s="112"/>
    </row>
    <row r="6" spans="1:21" ht="14.1" customHeight="1" x14ac:dyDescent="0.2">
      <c r="B6" s="118"/>
      <c r="C6" s="118"/>
      <c r="D6" s="119"/>
      <c r="E6" s="110"/>
      <c r="F6" s="110"/>
      <c r="G6" s="110"/>
      <c r="H6" s="110"/>
      <c r="I6" s="111"/>
      <c r="J6" s="110"/>
      <c r="L6" s="112"/>
      <c r="M6" s="112"/>
      <c r="N6" s="112"/>
      <c r="O6" s="112"/>
      <c r="P6" s="112"/>
      <c r="Q6" s="112"/>
      <c r="R6" s="112"/>
      <c r="S6" s="112"/>
      <c r="T6" s="112"/>
      <c r="U6" s="112"/>
    </row>
    <row r="7" spans="1:21" ht="14.1" customHeight="1" x14ac:dyDescent="0.2">
      <c r="B7" s="118"/>
      <c r="C7" s="118"/>
      <c r="D7" s="356" t="s">
        <v>1</v>
      </c>
      <c r="E7" s="356"/>
      <c r="F7" s="356"/>
      <c r="G7" s="120"/>
      <c r="H7" s="357" t="s">
        <v>2</v>
      </c>
      <c r="I7" s="358"/>
      <c r="J7" s="357"/>
      <c r="L7" s="112"/>
      <c r="M7" s="112"/>
      <c r="N7" s="112"/>
      <c r="O7" s="112"/>
      <c r="P7" s="112"/>
      <c r="Q7" s="112"/>
      <c r="R7" s="112"/>
      <c r="S7" s="112"/>
      <c r="T7" s="112"/>
      <c r="U7" s="112"/>
    </row>
    <row r="8" spans="1:21" ht="14.1" customHeight="1" x14ac:dyDescent="0.25">
      <c r="B8" s="118"/>
      <c r="C8" s="121" t="s">
        <v>41</v>
      </c>
      <c r="D8" s="122" t="s">
        <v>42</v>
      </c>
      <c r="E8" s="123"/>
      <c r="F8" s="122" t="s">
        <v>43</v>
      </c>
      <c r="G8" s="124"/>
      <c r="H8" s="122" t="str">
        <f>D8</f>
        <v>31/03/2020</v>
      </c>
      <c r="I8" s="123"/>
      <c r="J8" s="122" t="str">
        <f>F8</f>
        <v>31/03/2019</v>
      </c>
      <c r="L8" s="112"/>
      <c r="M8" s="112"/>
      <c r="N8" s="112"/>
      <c r="O8" s="112"/>
      <c r="P8" s="112"/>
      <c r="Q8" s="112"/>
      <c r="R8" s="112"/>
      <c r="S8" s="112"/>
      <c r="T8" s="112"/>
      <c r="U8" s="112"/>
    </row>
    <row r="9" spans="1:21" ht="13.5" customHeight="1" x14ac:dyDescent="0.2">
      <c r="B9" s="125" t="s">
        <v>67</v>
      </c>
      <c r="C9" s="53"/>
      <c r="D9" s="126"/>
      <c r="E9" s="111"/>
      <c r="F9" s="127"/>
      <c r="G9" s="127"/>
      <c r="H9" s="127"/>
      <c r="I9" s="127"/>
      <c r="J9" s="127"/>
      <c r="K9" s="128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A10" s="129" t="s">
        <v>68</v>
      </c>
      <c r="B10" s="125" t="s">
        <v>69</v>
      </c>
      <c r="C10" s="53"/>
      <c r="D10" s="130">
        <v>-1531</v>
      </c>
      <c r="E10" s="130"/>
      <c r="F10" s="130">
        <v>791</v>
      </c>
      <c r="G10" s="126"/>
      <c r="H10" s="126">
        <v>-1531</v>
      </c>
      <c r="I10" s="126"/>
      <c r="J10" s="126">
        <v>791</v>
      </c>
      <c r="K10" s="131"/>
      <c r="L10" s="112"/>
      <c r="M10" s="112"/>
      <c r="N10" s="112"/>
      <c r="O10" s="112"/>
      <c r="P10" s="112"/>
      <c r="Q10" s="112"/>
      <c r="R10" s="112"/>
      <c r="S10" s="112"/>
      <c r="T10" s="112"/>
      <c r="U10" s="112"/>
    </row>
    <row r="11" spans="1:21" x14ac:dyDescent="0.2">
      <c r="B11" s="125" t="s">
        <v>70</v>
      </c>
      <c r="C11" s="53"/>
      <c r="D11" s="130"/>
      <c r="E11" s="130"/>
      <c r="F11" s="130"/>
      <c r="G11" s="126"/>
      <c r="H11" s="126"/>
      <c r="I11" s="111"/>
      <c r="J11" s="126"/>
      <c r="K11" s="131"/>
      <c r="L11" s="112"/>
      <c r="M11" s="112"/>
      <c r="N11" s="112"/>
      <c r="O11" s="112"/>
      <c r="P11" s="112"/>
      <c r="Q11" s="112"/>
      <c r="R11" s="112"/>
      <c r="S11" s="112"/>
      <c r="T11" s="112"/>
      <c r="U11" s="112"/>
    </row>
    <row r="12" spans="1:21" hidden="1" x14ac:dyDescent="0.2">
      <c r="B12" s="132" t="s">
        <v>71</v>
      </c>
      <c r="C12" s="53"/>
      <c r="D12" s="130">
        <v>0</v>
      </c>
      <c r="E12" s="130"/>
      <c r="F12" s="130">
        <v>0</v>
      </c>
      <c r="G12" s="126"/>
      <c r="H12" s="126">
        <v>0</v>
      </c>
      <c r="I12" s="111"/>
      <c r="J12" s="130">
        <v>0</v>
      </c>
      <c r="K12" s="131"/>
      <c r="L12" s="112"/>
      <c r="M12" s="112"/>
      <c r="N12" s="112"/>
      <c r="O12" s="112"/>
      <c r="P12" s="112"/>
      <c r="Q12" s="112"/>
      <c r="R12" s="112"/>
      <c r="S12" s="112"/>
      <c r="T12" s="112"/>
      <c r="U12" s="112"/>
    </row>
    <row r="13" spans="1:21" x14ac:dyDescent="0.2">
      <c r="A13" s="129" t="s">
        <v>72</v>
      </c>
      <c r="B13" s="132" t="s">
        <v>73</v>
      </c>
      <c r="C13" s="61">
        <v>8</v>
      </c>
      <c r="D13" s="130">
        <v>-367</v>
      </c>
      <c r="E13" s="130"/>
      <c r="F13" s="130">
        <v>-838</v>
      </c>
      <c r="G13" s="126"/>
      <c r="H13" s="126">
        <v>-368.30765999999983</v>
      </c>
      <c r="I13" s="126"/>
      <c r="J13" s="126">
        <v>-809</v>
      </c>
      <c r="K13" s="131"/>
      <c r="L13" s="112"/>
      <c r="M13" s="112"/>
      <c r="N13" s="112"/>
      <c r="O13" s="112"/>
      <c r="P13" s="112"/>
      <c r="Q13" s="112"/>
      <c r="R13" s="112"/>
      <c r="S13" s="112"/>
      <c r="T13" s="112"/>
      <c r="U13" s="112"/>
    </row>
    <row r="14" spans="1:21" ht="13.5" customHeight="1" x14ac:dyDescent="0.2">
      <c r="A14" s="129"/>
      <c r="B14" s="132" t="s">
        <v>74</v>
      </c>
      <c r="C14" s="61">
        <v>8</v>
      </c>
      <c r="D14" s="130">
        <v>781</v>
      </c>
      <c r="E14" s="130"/>
      <c r="F14" s="130">
        <v>-82</v>
      </c>
      <c r="G14" s="126"/>
      <c r="H14" s="126">
        <v>0</v>
      </c>
      <c r="I14" s="126"/>
      <c r="J14" s="126">
        <v>0</v>
      </c>
      <c r="K14" s="131"/>
      <c r="L14" s="112"/>
      <c r="M14" s="112"/>
      <c r="N14" s="112"/>
      <c r="O14" s="112"/>
      <c r="P14" s="112"/>
      <c r="Q14" s="112"/>
      <c r="R14" s="112"/>
      <c r="S14" s="112"/>
      <c r="T14" s="112"/>
      <c r="U14" s="112"/>
    </row>
    <row r="15" spans="1:21" ht="13.5" customHeight="1" x14ac:dyDescent="0.2">
      <c r="A15" s="129" t="s">
        <v>75</v>
      </c>
      <c r="B15" s="132" t="s">
        <v>65</v>
      </c>
      <c r="C15" s="61">
        <v>13</v>
      </c>
      <c r="D15" s="130">
        <v>1</v>
      </c>
      <c r="E15" s="130"/>
      <c r="F15" s="130">
        <v>1</v>
      </c>
      <c r="G15" s="126"/>
      <c r="H15" s="126">
        <v>1</v>
      </c>
      <c r="I15" s="126"/>
      <c r="J15" s="126">
        <v>1</v>
      </c>
      <c r="K15" s="131"/>
      <c r="L15" s="112"/>
      <c r="M15" s="112"/>
      <c r="N15" s="112"/>
      <c r="O15" s="112"/>
      <c r="P15" s="112"/>
      <c r="Q15" s="112"/>
      <c r="R15" s="112"/>
      <c r="S15" s="112"/>
      <c r="T15" s="112"/>
      <c r="U15" s="112"/>
    </row>
    <row r="16" spans="1:21" ht="13.5" hidden="1" customHeight="1" x14ac:dyDescent="0.2">
      <c r="A16" s="129" t="s">
        <v>76</v>
      </c>
      <c r="B16" s="132" t="s">
        <v>77</v>
      </c>
      <c r="C16" s="53"/>
      <c r="D16" s="130">
        <v>0</v>
      </c>
      <c r="E16" s="130"/>
      <c r="F16" s="130">
        <v>0</v>
      </c>
      <c r="G16" s="126"/>
      <c r="H16" s="126">
        <v>0</v>
      </c>
      <c r="I16" s="126"/>
      <c r="J16" s="126">
        <v>0</v>
      </c>
      <c r="K16" s="131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1:21" x14ac:dyDescent="0.2">
      <c r="A17" s="129" t="s">
        <v>78</v>
      </c>
      <c r="B17" s="133" t="s">
        <v>79</v>
      </c>
      <c r="C17" s="53"/>
      <c r="D17" s="130">
        <v>-34</v>
      </c>
      <c r="E17" s="130"/>
      <c r="F17" s="130">
        <v>-1357</v>
      </c>
      <c r="G17" s="126"/>
      <c r="H17" s="126">
        <v>668</v>
      </c>
      <c r="I17" s="126"/>
      <c r="J17" s="126">
        <v>-1560</v>
      </c>
      <c r="K17" s="131"/>
      <c r="L17" s="112"/>
      <c r="M17" s="112"/>
      <c r="N17" s="112"/>
      <c r="O17" s="112"/>
      <c r="P17" s="112"/>
      <c r="Q17" s="112"/>
      <c r="R17" s="112"/>
      <c r="S17" s="112"/>
      <c r="T17" s="112"/>
      <c r="U17" s="112"/>
    </row>
    <row r="18" spans="1:21" hidden="1" x14ac:dyDescent="0.2">
      <c r="A18" s="129" t="s">
        <v>80</v>
      </c>
      <c r="B18" s="132" t="s">
        <v>81</v>
      </c>
      <c r="C18" s="53"/>
      <c r="D18" s="130">
        <v>0</v>
      </c>
      <c r="E18" s="130"/>
      <c r="F18" s="130">
        <v>0</v>
      </c>
      <c r="G18" s="126"/>
      <c r="H18" s="126">
        <v>0</v>
      </c>
      <c r="I18" s="126"/>
      <c r="J18" s="126">
        <v>0</v>
      </c>
      <c r="K18" s="131"/>
      <c r="L18" s="112"/>
      <c r="M18" s="112"/>
      <c r="N18" s="112"/>
      <c r="O18" s="112"/>
      <c r="P18" s="112"/>
      <c r="Q18" s="112"/>
      <c r="R18" s="112"/>
      <c r="S18" s="112"/>
      <c r="T18" s="112"/>
      <c r="U18" s="112"/>
    </row>
    <row r="19" spans="1:21" hidden="1" x14ac:dyDescent="0.2">
      <c r="A19" s="134"/>
      <c r="B19" s="132" t="s">
        <v>82</v>
      </c>
      <c r="C19" s="53"/>
      <c r="D19" s="130">
        <v>0</v>
      </c>
      <c r="E19" s="130"/>
      <c r="F19" s="130">
        <v>0</v>
      </c>
      <c r="G19" s="126"/>
      <c r="H19" s="130">
        <v>0</v>
      </c>
      <c r="I19" s="126"/>
      <c r="J19" s="130">
        <v>0</v>
      </c>
      <c r="K19" s="131"/>
      <c r="L19" s="112"/>
      <c r="M19" s="112"/>
      <c r="N19" s="112"/>
      <c r="O19" s="112"/>
      <c r="P19" s="112"/>
      <c r="Q19" s="112"/>
      <c r="R19" s="112"/>
      <c r="S19" s="112"/>
      <c r="T19" s="112"/>
      <c r="U19" s="112"/>
    </row>
    <row r="20" spans="1:21" x14ac:dyDescent="0.2">
      <c r="A20" s="134"/>
      <c r="B20" s="132" t="s">
        <v>83</v>
      </c>
      <c r="C20" s="53"/>
      <c r="D20" s="130">
        <v>252</v>
      </c>
      <c r="E20" s="130"/>
      <c r="F20" s="130">
        <v>0</v>
      </c>
      <c r="G20" s="126"/>
      <c r="H20" s="130">
        <v>252</v>
      </c>
      <c r="I20" s="126"/>
      <c r="J20" s="130">
        <v>0</v>
      </c>
      <c r="K20" s="131"/>
      <c r="L20" s="112"/>
      <c r="M20" s="112"/>
      <c r="N20" s="112"/>
      <c r="O20" s="112"/>
      <c r="P20" s="112"/>
      <c r="Q20" s="112"/>
      <c r="R20" s="112"/>
      <c r="S20" s="112"/>
      <c r="T20" s="112"/>
      <c r="U20" s="112"/>
    </row>
    <row r="21" spans="1:21" hidden="1" x14ac:dyDescent="0.2">
      <c r="A21" s="134"/>
      <c r="B21" s="132"/>
      <c r="C21" s="53"/>
      <c r="D21" s="130"/>
      <c r="E21" s="130"/>
      <c r="F21" s="130"/>
      <c r="G21" s="126"/>
      <c r="H21" s="126"/>
      <c r="I21" s="126"/>
      <c r="J21" s="126"/>
      <c r="K21" s="131"/>
      <c r="L21" s="112"/>
      <c r="M21" s="112"/>
      <c r="N21" s="112"/>
      <c r="O21" s="112"/>
      <c r="P21" s="112"/>
      <c r="Q21" s="112"/>
      <c r="R21" s="112"/>
      <c r="S21" s="112"/>
      <c r="T21" s="112"/>
      <c r="U21" s="112"/>
    </row>
    <row r="22" spans="1:21" hidden="1" x14ac:dyDescent="0.2">
      <c r="A22" s="134"/>
      <c r="B22" s="132" t="s">
        <v>55</v>
      </c>
      <c r="C22" s="53"/>
      <c r="D22" s="130">
        <v>0</v>
      </c>
      <c r="E22" s="130"/>
      <c r="F22" s="130">
        <v>0</v>
      </c>
      <c r="G22" s="126"/>
      <c r="H22" s="126">
        <v>0</v>
      </c>
      <c r="I22" s="126"/>
      <c r="J22" s="130">
        <v>0</v>
      </c>
      <c r="K22" s="131"/>
      <c r="L22" s="112"/>
      <c r="M22" s="112"/>
      <c r="N22" s="112"/>
      <c r="O22" s="112"/>
      <c r="P22" s="112"/>
      <c r="Q22" s="112"/>
      <c r="R22" s="112"/>
      <c r="S22" s="112"/>
      <c r="T22" s="112"/>
      <c r="U22" s="112"/>
    </row>
    <row r="23" spans="1:21" hidden="1" x14ac:dyDescent="0.2">
      <c r="B23" s="132" t="s">
        <v>84</v>
      </c>
      <c r="C23" s="53">
        <v>12</v>
      </c>
      <c r="D23" s="130">
        <v>0</v>
      </c>
      <c r="E23" s="130"/>
      <c r="F23" s="130">
        <v>0</v>
      </c>
      <c r="G23" s="126"/>
      <c r="H23" s="126">
        <v>0</v>
      </c>
      <c r="I23" s="126"/>
      <c r="J23" s="130">
        <v>0</v>
      </c>
      <c r="K23" s="131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1:21" x14ac:dyDescent="0.2">
      <c r="B24" s="132" t="s">
        <v>85</v>
      </c>
      <c r="C24" s="53"/>
      <c r="D24" s="130">
        <v>1</v>
      </c>
      <c r="E24" s="130"/>
      <c r="F24" s="130">
        <v>0</v>
      </c>
      <c r="G24" s="126"/>
      <c r="H24" s="126">
        <v>0</v>
      </c>
      <c r="I24" s="126"/>
      <c r="J24" s="130">
        <v>0</v>
      </c>
      <c r="K24" s="131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1:21" hidden="1" x14ac:dyDescent="0.2">
      <c r="B25" s="132" t="s">
        <v>55</v>
      </c>
      <c r="C25" s="53"/>
      <c r="D25" s="130">
        <v>0</v>
      </c>
      <c r="E25" s="130"/>
      <c r="F25" s="130">
        <v>0</v>
      </c>
      <c r="G25" s="126"/>
      <c r="H25" s="126">
        <v>0</v>
      </c>
      <c r="I25" s="126"/>
      <c r="J25" s="130">
        <v>0</v>
      </c>
      <c r="K25" s="131"/>
      <c r="L25" s="112"/>
      <c r="M25" s="112"/>
      <c r="N25" s="112"/>
      <c r="O25" s="112"/>
      <c r="P25" s="112"/>
      <c r="Q25" s="112"/>
      <c r="R25" s="112"/>
      <c r="S25" s="112"/>
      <c r="T25" s="112"/>
      <c r="U25" s="112"/>
    </row>
    <row r="26" spans="1:21" hidden="1" x14ac:dyDescent="0.2">
      <c r="B26" s="118" t="s">
        <v>86</v>
      </c>
      <c r="C26" s="53"/>
      <c r="D26" s="130">
        <v>0</v>
      </c>
      <c r="E26" s="130"/>
      <c r="F26" s="130">
        <v>0</v>
      </c>
      <c r="G26" s="126"/>
      <c r="H26" s="126">
        <v>0</v>
      </c>
      <c r="I26" s="126"/>
      <c r="J26" s="130">
        <v>0</v>
      </c>
      <c r="K26" s="131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125" customFormat="1" x14ac:dyDescent="0.2">
      <c r="B27" s="125" t="s">
        <v>87</v>
      </c>
      <c r="D27" s="135">
        <f>SUM(D10:D26)</f>
        <v>-897</v>
      </c>
      <c r="F27" s="135">
        <f>SUM(F10:F26)</f>
        <v>-1485</v>
      </c>
      <c r="H27" s="135">
        <f>SUM(H10:H26)</f>
        <v>-978.30765999999994</v>
      </c>
      <c r="J27" s="135">
        <f>SUM(J10:J26)</f>
        <v>-1577</v>
      </c>
    </row>
    <row r="28" spans="1:21" s="125" customFormat="1" x14ac:dyDescent="0.2"/>
    <row r="29" spans="1:21" x14ac:dyDescent="0.2">
      <c r="A29" s="129" t="s">
        <v>88</v>
      </c>
      <c r="B29" s="125" t="s">
        <v>89</v>
      </c>
      <c r="C29" s="53"/>
      <c r="D29" s="130"/>
      <c r="E29" s="130"/>
      <c r="F29" s="130"/>
      <c r="G29" s="126"/>
      <c r="H29" s="126"/>
      <c r="I29" s="111"/>
      <c r="J29" s="126"/>
      <c r="K29" s="131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hidden="1" x14ac:dyDescent="0.2">
      <c r="A30" s="129" t="s">
        <v>90</v>
      </c>
      <c r="B30" s="132" t="s">
        <v>91</v>
      </c>
      <c r="C30" s="53"/>
      <c r="D30" s="130">
        <v>0</v>
      </c>
      <c r="E30" s="130"/>
      <c r="F30" s="130">
        <v>0</v>
      </c>
      <c r="G30" s="126"/>
      <c r="H30" s="126">
        <v>0</v>
      </c>
      <c r="I30" s="111"/>
      <c r="J30" s="126">
        <v>0</v>
      </c>
      <c r="K30" s="131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hidden="1" x14ac:dyDescent="0.2">
      <c r="A31" s="129" t="s">
        <v>92</v>
      </c>
      <c r="B31" s="132" t="s">
        <v>93</v>
      </c>
      <c r="C31" s="53"/>
      <c r="D31" s="130">
        <v>0</v>
      </c>
      <c r="E31" s="130"/>
      <c r="F31" s="130">
        <v>0</v>
      </c>
      <c r="G31" s="126"/>
      <c r="H31" s="126">
        <v>0</v>
      </c>
      <c r="I31" s="111"/>
      <c r="J31" s="126">
        <v>0</v>
      </c>
      <c r="K31" s="131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x14ac:dyDescent="0.2">
      <c r="A32" s="129" t="s">
        <v>94</v>
      </c>
      <c r="B32" s="132" t="s">
        <v>95</v>
      </c>
      <c r="C32" s="53"/>
      <c r="D32" s="130">
        <v>26</v>
      </c>
      <c r="E32" s="130"/>
      <c r="F32" s="130">
        <v>13</v>
      </c>
      <c r="G32" s="126"/>
      <c r="H32" s="126">
        <v>23</v>
      </c>
      <c r="I32" s="111"/>
      <c r="J32" s="126">
        <v>7</v>
      </c>
      <c r="K32" s="131"/>
      <c r="L32" s="112"/>
      <c r="M32" s="112"/>
      <c r="N32" s="112"/>
      <c r="O32" s="112"/>
      <c r="P32" s="112"/>
      <c r="Q32" s="112"/>
      <c r="R32" s="112"/>
      <c r="S32" s="112"/>
      <c r="T32" s="112"/>
      <c r="U32" s="112"/>
    </row>
    <row r="33" spans="1:21" x14ac:dyDescent="0.2">
      <c r="A33" s="129" t="s">
        <v>96</v>
      </c>
      <c r="B33" s="132" t="s">
        <v>97</v>
      </c>
      <c r="C33" s="53"/>
      <c r="D33" s="130">
        <v>-155</v>
      </c>
      <c r="E33" s="130"/>
      <c r="F33" s="130">
        <v>-119</v>
      </c>
      <c r="G33" s="126"/>
      <c r="H33" s="126">
        <v>-155</v>
      </c>
      <c r="I33" s="111"/>
      <c r="J33" s="126">
        <v>-119</v>
      </c>
      <c r="K33" s="131"/>
      <c r="L33" s="112"/>
      <c r="M33" s="112"/>
      <c r="N33" s="112"/>
      <c r="O33" s="112"/>
      <c r="P33" s="112"/>
      <c r="Q33" s="112"/>
      <c r="R33" s="112"/>
      <c r="S33" s="112"/>
      <c r="T33" s="112"/>
      <c r="U33" s="112"/>
    </row>
    <row r="34" spans="1:21" x14ac:dyDescent="0.2">
      <c r="A34" s="129" t="s">
        <v>98</v>
      </c>
      <c r="B34" s="132" t="s">
        <v>99</v>
      </c>
      <c r="C34" s="53"/>
      <c r="D34" s="130">
        <v>-174</v>
      </c>
      <c r="E34" s="130"/>
      <c r="F34" s="130">
        <v>-74</v>
      </c>
      <c r="G34" s="126"/>
      <c r="H34" s="126">
        <v>-735</v>
      </c>
      <c r="I34" s="111"/>
      <c r="J34" s="126">
        <v>-71</v>
      </c>
      <c r="K34" s="131"/>
      <c r="L34" s="112"/>
      <c r="M34" s="112"/>
      <c r="N34" s="112"/>
      <c r="O34" s="112"/>
      <c r="P34" s="112"/>
      <c r="Q34" s="112"/>
      <c r="R34" s="112"/>
      <c r="S34" s="112"/>
      <c r="T34" s="112"/>
      <c r="U34" s="112"/>
    </row>
    <row r="35" spans="1:21" x14ac:dyDescent="0.2">
      <c r="A35" s="129"/>
      <c r="B35" s="132" t="s">
        <v>100</v>
      </c>
      <c r="C35" s="53"/>
      <c r="D35" s="130">
        <v>12</v>
      </c>
      <c r="E35" s="130"/>
      <c r="F35" s="130">
        <v>724</v>
      </c>
      <c r="G35" s="126"/>
      <c r="H35" s="126">
        <v>250</v>
      </c>
      <c r="I35" s="111"/>
      <c r="J35" s="126">
        <v>1104</v>
      </c>
      <c r="K35" s="131"/>
      <c r="L35" s="112"/>
      <c r="M35" s="112"/>
      <c r="N35" s="112"/>
      <c r="O35" s="112"/>
      <c r="P35" s="112"/>
      <c r="Q35" s="112"/>
      <c r="R35" s="112"/>
      <c r="S35" s="112"/>
      <c r="T35" s="112"/>
      <c r="U35" s="112"/>
    </row>
    <row r="36" spans="1:21" ht="12.75" hidden="1" customHeight="1" x14ac:dyDescent="0.2">
      <c r="A36" s="129"/>
      <c r="B36" s="132" t="s">
        <v>101</v>
      </c>
      <c r="C36" s="53"/>
      <c r="D36" s="130">
        <v>0</v>
      </c>
      <c r="E36" s="130"/>
      <c r="F36" s="130">
        <v>0</v>
      </c>
      <c r="G36" s="126"/>
      <c r="H36" s="126">
        <v>0</v>
      </c>
      <c r="I36" s="111"/>
      <c r="J36" s="126">
        <v>0</v>
      </c>
      <c r="K36" s="131"/>
      <c r="L36" s="112"/>
      <c r="M36" s="112"/>
      <c r="N36" s="112"/>
      <c r="O36" s="112"/>
      <c r="P36" s="112"/>
      <c r="Q36" s="112"/>
      <c r="R36" s="112"/>
      <c r="S36" s="112"/>
      <c r="T36" s="112"/>
      <c r="U36" s="112"/>
    </row>
    <row r="37" spans="1:21" ht="12.75" hidden="1" customHeight="1" x14ac:dyDescent="0.2">
      <c r="A37" s="129" t="s">
        <v>102</v>
      </c>
      <c r="B37" s="132" t="s">
        <v>103</v>
      </c>
      <c r="C37" s="53"/>
      <c r="D37" s="130">
        <v>0</v>
      </c>
      <c r="E37" s="130"/>
      <c r="F37" s="130">
        <v>0</v>
      </c>
      <c r="G37" s="126"/>
      <c r="H37" s="126">
        <v>0</v>
      </c>
      <c r="I37" s="111"/>
      <c r="J37" s="126">
        <v>0</v>
      </c>
      <c r="K37" s="131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x14ac:dyDescent="0.2">
      <c r="A38" s="129" t="s">
        <v>104</v>
      </c>
      <c r="B38" s="132" t="s">
        <v>105</v>
      </c>
      <c r="C38" s="53"/>
      <c r="D38" s="130">
        <v>0</v>
      </c>
      <c r="E38" s="130"/>
      <c r="F38" s="130">
        <v>0</v>
      </c>
      <c r="G38" s="126"/>
      <c r="H38" s="126">
        <v>-90</v>
      </c>
      <c r="I38" s="111"/>
      <c r="J38" s="126">
        <v>-6</v>
      </c>
      <c r="K38" s="131"/>
      <c r="L38" s="112"/>
      <c r="M38" s="112"/>
      <c r="N38" s="112"/>
      <c r="O38" s="112"/>
      <c r="P38" s="112"/>
      <c r="Q38" s="112"/>
      <c r="R38" s="112"/>
      <c r="S38" s="112"/>
      <c r="T38" s="112"/>
      <c r="U38" s="112"/>
    </row>
    <row r="39" spans="1:21" x14ac:dyDescent="0.2">
      <c r="A39" s="129" t="s">
        <v>106</v>
      </c>
      <c r="B39" s="132" t="s">
        <v>107</v>
      </c>
      <c r="C39" s="53"/>
      <c r="D39" s="130">
        <v>20</v>
      </c>
      <c r="E39" s="130"/>
      <c r="F39" s="130">
        <v>-14</v>
      </c>
      <c r="G39" s="126"/>
      <c r="H39" s="126">
        <v>19</v>
      </c>
      <c r="I39" s="111"/>
      <c r="J39" s="126">
        <v>-14</v>
      </c>
      <c r="K39" s="131"/>
      <c r="L39" s="112"/>
      <c r="M39" s="112"/>
      <c r="N39" s="112"/>
      <c r="O39" s="112"/>
      <c r="P39" s="112"/>
      <c r="Q39" s="112"/>
      <c r="R39" s="112"/>
      <c r="S39" s="112"/>
      <c r="T39" s="112"/>
      <c r="U39" s="112"/>
    </row>
    <row r="40" spans="1:21" ht="13.5" customHeight="1" x14ac:dyDescent="0.2">
      <c r="A40" s="134"/>
      <c r="B40" s="132" t="s">
        <v>108</v>
      </c>
      <c r="C40" s="53"/>
      <c r="D40" s="130">
        <v>-7</v>
      </c>
      <c r="E40" s="130"/>
      <c r="F40" s="130">
        <v>-1</v>
      </c>
      <c r="G40" s="126"/>
      <c r="H40" s="126">
        <v>-32</v>
      </c>
      <c r="I40" s="111"/>
      <c r="J40" s="126">
        <v>23</v>
      </c>
      <c r="K40" s="131"/>
      <c r="L40" s="112"/>
      <c r="M40" s="112"/>
      <c r="N40" s="112"/>
      <c r="O40" s="112"/>
      <c r="P40" s="112"/>
      <c r="Q40" s="112"/>
      <c r="R40" s="112"/>
      <c r="S40" s="112"/>
      <c r="T40" s="112"/>
      <c r="U40" s="112"/>
    </row>
    <row r="41" spans="1:21" x14ac:dyDescent="0.2">
      <c r="A41" s="134"/>
      <c r="B41" s="132" t="s">
        <v>109</v>
      </c>
      <c r="C41" s="53"/>
      <c r="D41" s="130">
        <v>-1</v>
      </c>
      <c r="E41" s="130"/>
      <c r="F41" s="130">
        <v>-9</v>
      </c>
      <c r="G41" s="126"/>
      <c r="H41" s="126">
        <v>-8</v>
      </c>
      <c r="I41" s="111"/>
      <c r="J41" s="126">
        <v>-674</v>
      </c>
      <c r="K41" s="131"/>
      <c r="L41" s="112"/>
      <c r="M41" s="112"/>
      <c r="N41" s="112"/>
      <c r="O41" s="112"/>
      <c r="P41" s="112"/>
      <c r="Q41" s="112"/>
      <c r="R41" s="112"/>
      <c r="S41" s="112"/>
      <c r="T41" s="112"/>
      <c r="U41" s="112"/>
    </row>
    <row r="42" spans="1:21" hidden="1" x14ac:dyDescent="0.2">
      <c r="B42" s="132" t="s">
        <v>71</v>
      </c>
      <c r="C42" s="53"/>
      <c r="D42" s="130"/>
      <c r="E42" s="130"/>
      <c r="F42" s="130"/>
      <c r="G42" s="126"/>
      <c r="H42" s="126"/>
      <c r="I42" s="111"/>
      <c r="J42" s="126"/>
      <c r="K42" s="131"/>
      <c r="L42" s="112"/>
      <c r="M42" s="112"/>
      <c r="N42" s="112"/>
      <c r="O42" s="112"/>
      <c r="P42" s="112"/>
      <c r="Q42" s="112"/>
      <c r="R42" s="112"/>
      <c r="S42" s="112"/>
      <c r="T42" s="112"/>
      <c r="U42" s="112"/>
    </row>
    <row r="43" spans="1:21" x14ac:dyDescent="0.2">
      <c r="B43" s="136" t="s">
        <v>110</v>
      </c>
      <c r="C43" s="53"/>
      <c r="D43" s="130">
        <v>150</v>
      </c>
      <c r="E43" s="130"/>
      <c r="F43" s="130">
        <v>221</v>
      </c>
      <c r="G43" s="126"/>
      <c r="H43" s="126">
        <v>-127</v>
      </c>
      <c r="I43" s="111"/>
      <c r="J43" s="126">
        <v>121</v>
      </c>
      <c r="K43" s="131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idden="1" x14ac:dyDescent="0.2">
      <c r="B44" s="136" t="s">
        <v>111</v>
      </c>
      <c r="C44" s="53"/>
      <c r="D44" s="130">
        <v>0</v>
      </c>
      <c r="E44" s="130"/>
      <c r="F44" s="130">
        <v>0</v>
      </c>
      <c r="G44" s="126"/>
      <c r="H44" s="126">
        <v>0</v>
      </c>
      <c r="I44" s="111"/>
      <c r="J44" s="126">
        <v>0</v>
      </c>
      <c r="K44" s="131"/>
      <c r="L44" s="112"/>
      <c r="M44" s="112"/>
      <c r="N44" s="112"/>
      <c r="O44" s="112"/>
      <c r="P44" s="112"/>
      <c r="Q44" s="112"/>
      <c r="R44" s="112"/>
      <c r="S44" s="112"/>
      <c r="T44" s="112"/>
      <c r="U44" s="112"/>
    </row>
    <row r="45" spans="1:21" hidden="1" x14ac:dyDescent="0.2">
      <c r="B45" s="125" t="s">
        <v>112</v>
      </c>
      <c r="C45" s="53"/>
      <c r="D45" s="130">
        <v>0</v>
      </c>
      <c r="E45" s="130"/>
      <c r="F45" s="130">
        <v>0</v>
      </c>
      <c r="G45" s="126"/>
      <c r="H45" s="126">
        <v>0</v>
      </c>
      <c r="I45" s="111"/>
      <c r="J45" s="126">
        <v>0</v>
      </c>
      <c r="K45" s="137"/>
      <c r="L45" s="112"/>
      <c r="M45" s="112"/>
      <c r="N45" s="112"/>
      <c r="O45" s="112"/>
      <c r="P45" s="112"/>
      <c r="Q45" s="112"/>
      <c r="R45" s="112"/>
      <c r="S45" s="112"/>
      <c r="T45" s="112"/>
      <c r="U45" s="112"/>
    </row>
    <row r="46" spans="1:21" x14ac:dyDescent="0.2">
      <c r="B46" s="125"/>
      <c r="C46" s="53"/>
      <c r="D46" s="126"/>
      <c r="E46" s="111"/>
      <c r="F46" s="126"/>
      <c r="G46" s="126"/>
      <c r="H46" s="126"/>
      <c r="I46" s="111"/>
      <c r="J46" s="126"/>
      <c r="K46" s="137"/>
      <c r="L46" s="112"/>
      <c r="M46" s="112"/>
      <c r="N46" s="112"/>
      <c r="O46" s="112"/>
      <c r="P46" s="112"/>
      <c r="Q46" s="112"/>
      <c r="R46" s="112"/>
      <c r="S46" s="112"/>
      <c r="T46" s="112"/>
      <c r="U46" s="112"/>
    </row>
    <row r="47" spans="1:21" ht="13.5" customHeight="1" x14ac:dyDescent="0.2">
      <c r="B47" s="138" t="s">
        <v>113</v>
      </c>
      <c r="C47" s="53"/>
      <c r="D47" s="139">
        <f>SUM(D27:D45)</f>
        <v>-1026</v>
      </c>
      <c r="E47" s="126"/>
      <c r="F47" s="139">
        <f>SUM(F27:F45)</f>
        <v>-744</v>
      </c>
      <c r="G47" s="126"/>
      <c r="H47" s="139">
        <f>SUM(H27:H45)</f>
        <v>-1833.3076599999999</v>
      </c>
      <c r="I47" s="126"/>
      <c r="J47" s="139">
        <f>SUM(J27:J45)</f>
        <v>-1206</v>
      </c>
      <c r="K47" s="137"/>
      <c r="L47" s="112"/>
      <c r="M47" s="112"/>
      <c r="N47" s="112"/>
      <c r="O47" s="112"/>
      <c r="P47" s="112"/>
      <c r="Q47" s="112"/>
      <c r="R47" s="112"/>
      <c r="S47" s="112"/>
      <c r="T47" s="112"/>
      <c r="U47" s="112"/>
    </row>
    <row r="48" spans="1:21" ht="13.5" customHeight="1" x14ac:dyDescent="0.2">
      <c r="A48" s="129" t="s">
        <v>114</v>
      </c>
      <c r="B48" s="125"/>
      <c r="C48" s="53"/>
      <c r="D48" s="126"/>
      <c r="E48" s="111"/>
      <c r="F48" s="126"/>
      <c r="G48" s="126"/>
      <c r="H48" s="126"/>
      <c r="I48" s="111"/>
      <c r="J48" s="126"/>
      <c r="K48" s="137"/>
      <c r="L48" s="112"/>
      <c r="M48" s="112"/>
      <c r="N48" s="112"/>
      <c r="O48" s="112"/>
      <c r="P48" s="112"/>
      <c r="Q48" s="112"/>
      <c r="R48" s="112"/>
      <c r="S48" s="112"/>
      <c r="T48" s="112"/>
      <c r="U48" s="112"/>
    </row>
    <row r="49" spans="1:21" ht="13.5" customHeight="1" x14ac:dyDescent="0.2">
      <c r="A49" s="129" t="s">
        <v>115</v>
      </c>
      <c r="B49" s="132" t="s">
        <v>116</v>
      </c>
      <c r="C49" s="53"/>
      <c r="D49" s="126"/>
      <c r="E49" s="111"/>
      <c r="F49" s="126"/>
      <c r="G49" s="126"/>
      <c r="H49" s="126"/>
      <c r="I49" s="111"/>
      <c r="J49" s="126"/>
      <c r="K49" s="137"/>
      <c r="L49" s="112"/>
      <c r="M49" s="112"/>
      <c r="N49" s="112"/>
      <c r="O49" s="112"/>
      <c r="P49" s="112"/>
      <c r="Q49" s="112"/>
      <c r="R49" s="112"/>
      <c r="S49" s="112"/>
      <c r="T49" s="112"/>
      <c r="U49" s="112"/>
    </row>
    <row r="50" spans="1:21" x14ac:dyDescent="0.2">
      <c r="A50" s="129"/>
      <c r="B50" s="132" t="s">
        <v>117</v>
      </c>
      <c r="C50" s="53"/>
      <c r="D50" s="130">
        <v>-336</v>
      </c>
      <c r="E50" s="140"/>
      <c r="F50" s="130">
        <v>-649</v>
      </c>
      <c r="G50" s="126"/>
      <c r="H50" s="126">
        <v>0.30765999999982796</v>
      </c>
      <c r="I50" s="111"/>
      <c r="J50" s="126">
        <v>0</v>
      </c>
      <c r="K50" s="137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idden="1" x14ac:dyDescent="0.2">
      <c r="A51" s="129"/>
      <c r="B51" s="132" t="s">
        <v>118</v>
      </c>
      <c r="C51" s="53"/>
      <c r="D51" s="130">
        <v>0</v>
      </c>
      <c r="E51" s="140"/>
      <c r="F51" s="130">
        <v>0</v>
      </c>
      <c r="G51" s="126"/>
      <c r="H51" s="126">
        <v>0</v>
      </c>
      <c r="I51" s="111"/>
      <c r="J51" s="126">
        <v>0</v>
      </c>
      <c r="K51" s="137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x14ac:dyDescent="0.2">
      <c r="A52" s="129" t="s">
        <v>119</v>
      </c>
      <c r="B52" s="132" t="s">
        <v>120</v>
      </c>
      <c r="C52" s="53"/>
      <c r="D52" s="130">
        <v>-49</v>
      </c>
      <c r="E52" s="140"/>
      <c r="F52" s="130">
        <v>0</v>
      </c>
      <c r="G52" s="126"/>
      <c r="H52" s="126">
        <v>-49</v>
      </c>
      <c r="I52" s="111"/>
      <c r="J52" s="126">
        <v>0</v>
      </c>
      <c r="K52" s="137"/>
      <c r="L52" s="112"/>
      <c r="M52" s="112"/>
      <c r="N52" s="112"/>
      <c r="O52" s="112"/>
      <c r="P52" s="112"/>
      <c r="Q52" s="112"/>
      <c r="R52" s="112"/>
      <c r="S52" s="112"/>
      <c r="T52" s="112"/>
      <c r="U52" s="112"/>
    </row>
    <row r="53" spans="1:21" hidden="1" x14ac:dyDescent="0.2">
      <c r="A53" s="129" t="s">
        <v>121</v>
      </c>
      <c r="B53" s="132" t="s">
        <v>122</v>
      </c>
      <c r="C53" s="53"/>
      <c r="D53" s="130">
        <v>0</v>
      </c>
      <c r="E53" s="140"/>
      <c r="F53" s="130">
        <v>0</v>
      </c>
      <c r="G53" s="126"/>
      <c r="H53" s="126">
        <v>0</v>
      </c>
      <c r="I53" s="111"/>
      <c r="J53" s="126">
        <v>0</v>
      </c>
      <c r="K53" s="137"/>
      <c r="L53" s="112"/>
      <c r="M53" s="112"/>
      <c r="N53" s="112"/>
      <c r="O53" s="112"/>
      <c r="P53" s="112"/>
      <c r="Q53" s="112"/>
      <c r="R53" s="112"/>
      <c r="S53" s="112"/>
      <c r="T53" s="112"/>
      <c r="U53" s="112"/>
    </row>
    <row r="54" spans="1:21" hidden="1" x14ac:dyDescent="0.2">
      <c r="A54" s="134" t="s">
        <v>123</v>
      </c>
      <c r="B54" s="132" t="s">
        <v>124</v>
      </c>
      <c r="C54" s="53"/>
      <c r="D54" s="130">
        <v>0</v>
      </c>
      <c r="E54" s="140"/>
      <c r="F54" s="130">
        <v>0</v>
      </c>
      <c r="G54" s="126"/>
      <c r="H54" s="126">
        <v>0</v>
      </c>
      <c r="I54" s="111"/>
      <c r="J54" s="126">
        <v>0</v>
      </c>
      <c r="K54" s="137"/>
      <c r="L54" s="112"/>
      <c r="M54" s="112"/>
      <c r="N54" s="112"/>
      <c r="O54" s="112"/>
      <c r="P54" s="112"/>
      <c r="Q54" s="112"/>
      <c r="R54" s="112"/>
      <c r="S54" s="112"/>
      <c r="T54" s="112"/>
      <c r="U54" s="112"/>
    </row>
    <row r="55" spans="1:21" hidden="1" x14ac:dyDescent="0.2">
      <c r="A55" s="134"/>
      <c r="B55" s="132" t="s">
        <v>125</v>
      </c>
      <c r="C55" s="53"/>
      <c r="D55" s="130">
        <v>0</v>
      </c>
      <c r="E55" s="140"/>
      <c r="F55" s="130">
        <v>0</v>
      </c>
      <c r="G55" s="126"/>
      <c r="H55" s="126">
        <v>0</v>
      </c>
      <c r="I55" s="111"/>
      <c r="J55" s="126">
        <v>0</v>
      </c>
      <c r="K55" s="137"/>
      <c r="L55" s="112"/>
      <c r="M55" s="112"/>
      <c r="N55" s="112"/>
      <c r="O55" s="112"/>
      <c r="P55" s="112"/>
      <c r="Q55" s="112"/>
      <c r="R55" s="112"/>
      <c r="S55" s="112"/>
      <c r="T55" s="112"/>
      <c r="U55" s="112"/>
    </row>
    <row r="56" spans="1:21" hidden="1" x14ac:dyDescent="0.2">
      <c r="A56" s="134"/>
      <c r="B56" s="132" t="s">
        <v>126</v>
      </c>
      <c r="C56" s="53"/>
      <c r="D56" s="130">
        <v>0</v>
      </c>
      <c r="E56" s="140"/>
      <c r="F56" s="130">
        <v>0</v>
      </c>
      <c r="G56" s="126"/>
      <c r="H56" s="126">
        <v>0</v>
      </c>
      <c r="I56" s="111"/>
      <c r="J56" s="126">
        <v>0</v>
      </c>
      <c r="K56" s="137"/>
      <c r="L56" s="112"/>
      <c r="M56" s="112"/>
      <c r="N56" s="112"/>
      <c r="O56" s="112"/>
      <c r="P56" s="112"/>
      <c r="Q56" s="112"/>
      <c r="R56" s="112"/>
      <c r="S56" s="112"/>
      <c r="T56" s="112"/>
      <c r="U56" s="112"/>
    </row>
    <row r="57" spans="1:21" hidden="1" x14ac:dyDescent="0.2">
      <c r="A57" s="134"/>
      <c r="B57" s="132" t="s">
        <v>127</v>
      </c>
      <c r="C57" s="53"/>
      <c r="D57" s="130">
        <v>0</v>
      </c>
      <c r="E57" s="140"/>
      <c r="F57" s="130">
        <v>0</v>
      </c>
      <c r="G57" s="126"/>
      <c r="H57" s="126">
        <v>0</v>
      </c>
      <c r="I57" s="111"/>
      <c r="J57" s="126">
        <v>0</v>
      </c>
      <c r="K57" s="137"/>
      <c r="L57" s="112"/>
      <c r="M57" s="112"/>
      <c r="N57" s="112"/>
      <c r="O57" s="112"/>
      <c r="P57" s="112"/>
      <c r="Q57" s="112"/>
      <c r="R57" s="112"/>
      <c r="S57" s="112"/>
      <c r="T57" s="112"/>
      <c r="U57" s="112"/>
    </row>
    <row r="58" spans="1:21" x14ac:dyDescent="0.2">
      <c r="A58" s="134"/>
      <c r="B58" s="132" t="s">
        <v>128</v>
      </c>
      <c r="C58" s="53"/>
      <c r="D58" s="130">
        <v>1411</v>
      </c>
      <c r="E58" s="140"/>
      <c r="F58" s="130">
        <v>1394</v>
      </c>
      <c r="G58" s="126"/>
      <c r="H58" s="126">
        <v>0</v>
      </c>
      <c r="I58" s="111"/>
      <c r="J58" s="126">
        <v>0</v>
      </c>
      <c r="K58" s="137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idden="1" x14ac:dyDescent="0.2">
      <c r="A59" s="134"/>
      <c r="B59" s="132" t="s">
        <v>129</v>
      </c>
      <c r="C59" s="53"/>
      <c r="D59" s="130">
        <v>0</v>
      </c>
      <c r="E59" s="140"/>
      <c r="F59" s="130">
        <v>0</v>
      </c>
      <c r="G59" s="126"/>
      <c r="H59" s="126">
        <v>0</v>
      </c>
      <c r="I59" s="111"/>
      <c r="J59" s="126">
        <v>0</v>
      </c>
      <c r="K59" s="137"/>
      <c r="L59" s="112"/>
      <c r="M59" s="112"/>
      <c r="N59" s="112"/>
      <c r="O59" s="112"/>
      <c r="P59" s="112"/>
      <c r="Q59" s="112"/>
      <c r="R59" s="112"/>
      <c r="S59" s="112"/>
      <c r="T59" s="112"/>
      <c r="U59" s="112"/>
    </row>
    <row r="60" spans="1:21" hidden="1" x14ac:dyDescent="0.2">
      <c r="A60" s="134"/>
      <c r="B60" s="136" t="s">
        <v>130</v>
      </c>
      <c r="C60" s="53"/>
      <c r="D60" s="130">
        <v>0</v>
      </c>
      <c r="E60" s="140"/>
      <c r="F60" s="130">
        <v>0</v>
      </c>
      <c r="G60" s="126"/>
      <c r="H60" s="126">
        <v>0</v>
      </c>
      <c r="I60" s="111"/>
      <c r="J60" s="126">
        <v>0</v>
      </c>
      <c r="K60" s="137"/>
      <c r="L60" s="112"/>
      <c r="M60" s="112"/>
      <c r="N60" s="112"/>
      <c r="O60" s="112"/>
      <c r="P60" s="112"/>
      <c r="Q60" s="112"/>
      <c r="R60" s="112"/>
      <c r="S60" s="112"/>
      <c r="T60" s="112"/>
      <c r="U60" s="112"/>
    </row>
    <row r="61" spans="1:21" hidden="1" x14ac:dyDescent="0.2">
      <c r="A61" s="134"/>
      <c r="B61" s="136" t="s">
        <v>131</v>
      </c>
      <c r="C61" s="53"/>
      <c r="D61" s="130">
        <v>0</v>
      </c>
      <c r="E61" s="140"/>
      <c r="F61" s="130">
        <v>0</v>
      </c>
      <c r="G61" s="126"/>
      <c r="H61" s="126">
        <v>0</v>
      </c>
      <c r="I61" s="111"/>
      <c r="J61" s="126">
        <v>0</v>
      </c>
      <c r="K61" s="137"/>
      <c r="L61" s="112"/>
      <c r="M61" s="112"/>
      <c r="N61" s="112"/>
      <c r="O61" s="112"/>
      <c r="P61" s="112"/>
      <c r="Q61" s="112"/>
      <c r="R61" s="112"/>
      <c r="S61" s="112"/>
      <c r="T61" s="112"/>
      <c r="U61" s="112"/>
    </row>
    <row r="62" spans="1:21" x14ac:dyDescent="0.2">
      <c r="B62" s="132"/>
      <c r="C62" s="53"/>
      <c r="D62" s="126"/>
      <c r="E62" s="111"/>
      <c r="F62" s="126"/>
      <c r="G62" s="126"/>
      <c r="H62" s="126"/>
      <c r="I62" s="111"/>
      <c r="J62" s="126"/>
      <c r="K62" s="141"/>
      <c r="L62" s="112"/>
      <c r="M62" s="112"/>
      <c r="N62" s="112"/>
      <c r="O62" s="112"/>
      <c r="P62" s="112"/>
      <c r="Q62" s="112"/>
      <c r="R62" s="112"/>
      <c r="S62" s="112"/>
      <c r="T62" s="112"/>
      <c r="U62" s="112"/>
    </row>
    <row r="63" spans="1:21" ht="13.5" customHeight="1" x14ac:dyDescent="0.2">
      <c r="B63" s="142" t="s">
        <v>132</v>
      </c>
      <c r="C63" s="53"/>
      <c r="D63" s="139">
        <f>SUM(D50:D61)</f>
        <v>1026</v>
      </c>
      <c r="E63" s="126"/>
      <c r="F63" s="139">
        <f>SUM(F50:F61)</f>
        <v>745</v>
      </c>
      <c r="G63" s="126"/>
      <c r="H63" s="139">
        <f>SUM(H50:H61)</f>
        <v>-48.692340000000172</v>
      </c>
      <c r="I63" s="126"/>
      <c r="J63" s="139">
        <f>SUM(J50:J61)</f>
        <v>0</v>
      </c>
      <c r="K63" s="141"/>
      <c r="L63" s="112"/>
      <c r="M63" s="112"/>
      <c r="N63" s="112"/>
      <c r="O63" s="112"/>
      <c r="P63" s="112"/>
      <c r="Q63" s="112"/>
      <c r="R63" s="112"/>
      <c r="S63" s="112"/>
      <c r="T63" s="112"/>
      <c r="U63" s="112"/>
    </row>
    <row r="64" spans="1:21" ht="12.75" hidden="1" customHeight="1" x14ac:dyDescent="0.2">
      <c r="B64" s="125"/>
      <c r="C64" s="53"/>
      <c r="D64" s="126"/>
      <c r="E64" s="111"/>
      <c r="F64" s="126"/>
      <c r="G64" s="126"/>
      <c r="H64" s="126"/>
      <c r="I64" s="111"/>
      <c r="J64" s="126"/>
      <c r="K64" s="141"/>
      <c r="L64" s="112"/>
      <c r="M64" s="112"/>
      <c r="N64" s="112"/>
      <c r="O64" s="112"/>
      <c r="P64" s="112"/>
      <c r="Q64" s="112"/>
      <c r="R64" s="112"/>
      <c r="S64" s="112"/>
      <c r="T64" s="112"/>
      <c r="U64" s="112"/>
    </row>
    <row r="65" spans="1:21" ht="12.75" hidden="1" customHeight="1" x14ac:dyDescent="0.2">
      <c r="A65" s="129" t="s">
        <v>133</v>
      </c>
      <c r="B65" s="125" t="s">
        <v>134</v>
      </c>
      <c r="C65" s="53"/>
      <c r="D65" s="126"/>
      <c r="E65" s="111"/>
      <c r="F65" s="126"/>
      <c r="G65" s="126"/>
      <c r="H65" s="126"/>
      <c r="I65" s="111"/>
      <c r="J65" s="126"/>
      <c r="K65" s="141"/>
      <c r="L65" s="112"/>
      <c r="M65" s="112"/>
      <c r="N65" s="112"/>
      <c r="O65" s="112"/>
      <c r="P65" s="112"/>
      <c r="Q65" s="112"/>
      <c r="R65" s="112"/>
      <c r="S65" s="112"/>
      <c r="T65" s="112"/>
      <c r="U65" s="112"/>
    </row>
    <row r="66" spans="1:21" ht="12.75" hidden="1" customHeight="1" x14ac:dyDescent="0.2">
      <c r="A66" s="129"/>
      <c r="B66" s="125" t="s">
        <v>135</v>
      </c>
      <c r="C66" s="53"/>
      <c r="D66" s="130">
        <v>0</v>
      </c>
      <c r="E66" s="140"/>
      <c r="F66" s="130">
        <v>0</v>
      </c>
      <c r="G66" s="126"/>
      <c r="H66" s="126">
        <v>0</v>
      </c>
      <c r="I66" s="111"/>
      <c r="J66" s="126">
        <v>0</v>
      </c>
      <c r="K66" s="141"/>
      <c r="L66" s="112"/>
      <c r="M66" s="112"/>
      <c r="N66" s="112"/>
      <c r="O66" s="112"/>
      <c r="P66" s="112"/>
      <c r="Q66" s="112"/>
      <c r="R66" s="112"/>
      <c r="S66" s="112"/>
      <c r="T66" s="112"/>
      <c r="U66" s="112"/>
    </row>
    <row r="67" spans="1:21" ht="12.75" hidden="1" customHeight="1" x14ac:dyDescent="0.2">
      <c r="A67" s="129" t="s">
        <v>136</v>
      </c>
      <c r="B67" s="125" t="s">
        <v>137</v>
      </c>
      <c r="C67" s="53"/>
      <c r="D67" s="130">
        <v>0</v>
      </c>
      <c r="E67" s="140"/>
      <c r="F67" s="130">
        <v>0</v>
      </c>
      <c r="G67" s="126"/>
      <c r="H67" s="126">
        <v>0</v>
      </c>
      <c r="I67" s="111"/>
      <c r="J67" s="126">
        <v>0</v>
      </c>
      <c r="K67" s="141"/>
      <c r="L67" s="112"/>
      <c r="M67" s="112"/>
      <c r="N67" s="112"/>
      <c r="O67" s="112"/>
      <c r="P67" s="112"/>
      <c r="Q67" s="112"/>
      <c r="R67" s="112"/>
      <c r="S67" s="112"/>
      <c r="T67" s="112"/>
      <c r="U67" s="112"/>
    </row>
    <row r="68" spans="1:21" hidden="1" x14ac:dyDescent="0.2">
      <c r="A68" s="129" t="s">
        <v>138</v>
      </c>
      <c r="B68" s="125" t="s">
        <v>139</v>
      </c>
      <c r="C68" s="53"/>
      <c r="D68" s="130">
        <v>0</v>
      </c>
      <c r="E68" s="140"/>
      <c r="F68" s="130">
        <v>0</v>
      </c>
      <c r="G68" s="126"/>
      <c r="H68" s="126">
        <v>0</v>
      </c>
      <c r="I68" s="111"/>
      <c r="J68" s="126">
        <v>0</v>
      </c>
      <c r="K68" s="141"/>
      <c r="L68" s="112"/>
      <c r="M68" s="112"/>
      <c r="N68" s="112"/>
      <c r="O68" s="112"/>
      <c r="P68" s="112"/>
      <c r="Q68" s="112"/>
      <c r="R68" s="112"/>
      <c r="S68" s="112"/>
      <c r="T68" s="112"/>
      <c r="U68" s="112"/>
    </row>
    <row r="69" spans="1:21" ht="12.75" hidden="1" customHeight="1" x14ac:dyDescent="0.2">
      <c r="A69" s="129"/>
      <c r="B69" s="125" t="s">
        <v>140</v>
      </c>
      <c r="C69" s="53"/>
      <c r="D69" s="130">
        <v>0</v>
      </c>
      <c r="E69" s="140"/>
      <c r="F69" s="130">
        <v>0</v>
      </c>
      <c r="G69" s="126"/>
      <c r="H69" s="126">
        <v>0</v>
      </c>
      <c r="I69" s="111"/>
      <c r="J69" s="126">
        <v>0</v>
      </c>
      <c r="K69" s="141"/>
      <c r="L69" s="112"/>
      <c r="M69" s="112"/>
      <c r="N69" s="112"/>
      <c r="O69" s="112"/>
      <c r="P69" s="112"/>
      <c r="Q69" s="112"/>
      <c r="R69" s="112"/>
      <c r="S69" s="112"/>
      <c r="T69" s="112"/>
      <c r="U69" s="112"/>
    </row>
    <row r="70" spans="1:21" ht="12.75" hidden="1" customHeight="1" x14ac:dyDescent="0.2">
      <c r="A70" s="129"/>
      <c r="B70" s="125" t="s">
        <v>141</v>
      </c>
      <c r="C70" s="53"/>
      <c r="D70" s="130">
        <v>0</v>
      </c>
      <c r="E70" s="140"/>
      <c r="F70" s="130">
        <v>0</v>
      </c>
      <c r="G70" s="126"/>
      <c r="H70" s="126">
        <v>0</v>
      </c>
      <c r="I70" s="111"/>
      <c r="J70" s="126">
        <v>0</v>
      </c>
      <c r="K70" s="141"/>
      <c r="L70" s="112"/>
      <c r="M70" s="112"/>
      <c r="N70" s="112"/>
      <c r="O70" s="112"/>
      <c r="P70" s="112"/>
      <c r="Q70" s="112"/>
      <c r="R70" s="112"/>
      <c r="S70" s="112"/>
      <c r="T70" s="112"/>
      <c r="U70" s="112"/>
    </row>
    <row r="71" spans="1:21" ht="12.75" hidden="1" customHeight="1" x14ac:dyDescent="0.2">
      <c r="A71" s="129" t="s">
        <v>142</v>
      </c>
      <c r="B71" s="125" t="s">
        <v>128</v>
      </c>
      <c r="C71" s="53"/>
      <c r="D71" s="130">
        <v>0</v>
      </c>
      <c r="E71" s="140"/>
      <c r="F71" s="130">
        <v>0</v>
      </c>
      <c r="G71" s="126"/>
      <c r="H71" s="126">
        <v>0</v>
      </c>
      <c r="I71" s="111"/>
      <c r="J71" s="126">
        <v>0</v>
      </c>
      <c r="K71" s="141"/>
      <c r="L71" s="112"/>
      <c r="M71" s="112"/>
      <c r="N71" s="112"/>
      <c r="O71" s="112"/>
      <c r="P71" s="112"/>
      <c r="Q71" s="112"/>
      <c r="R71" s="112"/>
      <c r="S71" s="112"/>
      <c r="T71" s="112"/>
      <c r="U71" s="112"/>
    </row>
    <row r="72" spans="1:21" ht="12.75" hidden="1" customHeight="1" x14ac:dyDescent="0.2">
      <c r="A72" s="129"/>
      <c r="B72" s="108" t="s">
        <v>143</v>
      </c>
      <c r="C72" s="53"/>
      <c r="D72" s="130">
        <v>0</v>
      </c>
      <c r="E72" s="140"/>
      <c r="F72" s="130">
        <v>0</v>
      </c>
      <c r="G72" s="126"/>
      <c r="H72" s="126">
        <v>0</v>
      </c>
      <c r="I72" s="111"/>
      <c r="J72" s="126">
        <v>0</v>
      </c>
      <c r="K72" s="141"/>
      <c r="L72" s="112"/>
      <c r="M72" s="112"/>
      <c r="N72" s="112"/>
      <c r="O72" s="112"/>
      <c r="P72" s="112"/>
      <c r="Q72" s="112"/>
      <c r="R72" s="112"/>
      <c r="S72" s="112"/>
      <c r="T72" s="112"/>
      <c r="U72" s="112"/>
    </row>
    <row r="73" spans="1:21" ht="12.75" hidden="1" customHeight="1" x14ac:dyDescent="0.2">
      <c r="A73" s="129"/>
      <c r="B73" s="118" t="s">
        <v>144</v>
      </c>
      <c r="C73" s="53"/>
      <c r="D73" s="130">
        <v>0</v>
      </c>
      <c r="E73" s="140"/>
      <c r="F73" s="130">
        <v>0</v>
      </c>
      <c r="G73" s="126"/>
      <c r="H73" s="126">
        <v>0</v>
      </c>
      <c r="I73" s="111"/>
      <c r="J73" s="126">
        <v>0</v>
      </c>
      <c r="K73" s="141"/>
      <c r="L73" s="112"/>
      <c r="M73" s="112"/>
      <c r="N73" s="112"/>
      <c r="O73" s="112"/>
      <c r="P73" s="112"/>
      <c r="Q73" s="112"/>
      <c r="R73" s="112"/>
      <c r="S73" s="112"/>
      <c r="T73" s="112"/>
      <c r="U73" s="112"/>
    </row>
    <row r="74" spans="1:21" ht="12.75" hidden="1" customHeight="1" x14ac:dyDescent="0.2">
      <c r="A74" s="134"/>
      <c r="B74" s="118" t="s">
        <v>145</v>
      </c>
      <c r="C74" s="53"/>
      <c r="D74" s="130">
        <v>0</v>
      </c>
      <c r="E74" s="140"/>
      <c r="F74" s="130">
        <v>0</v>
      </c>
      <c r="G74" s="126"/>
      <c r="H74" s="126">
        <v>0</v>
      </c>
      <c r="I74" s="111"/>
      <c r="J74" s="126">
        <v>0</v>
      </c>
      <c r="K74" s="141"/>
      <c r="L74" s="112"/>
      <c r="M74" s="112"/>
      <c r="N74" s="112"/>
      <c r="O74" s="112"/>
      <c r="P74" s="112"/>
      <c r="Q74" s="112"/>
      <c r="R74" s="112"/>
      <c r="S74" s="112"/>
      <c r="T74" s="112"/>
      <c r="U74" s="112"/>
    </row>
    <row r="75" spans="1:21" ht="12.75" hidden="1" customHeight="1" x14ac:dyDescent="0.2">
      <c r="A75" s="134"/>
      <c r="B75" s="118" t="s">
        <v>146</v>
      </c>
      <c r="C75" s="53"/>
      <c r="D75" s="130">
        <v>0</v>
      </c>
      <c r="E75" s="140"/>
      <c r="F75" s="130">
        <v>0</v>
      </c>
      <c r="G75" s="126"/>
      <c r="H75" s="126">
        <v>0</v>
      </c>
      <c r="I75" s="111"/>
      <c r="J75" s="126">
        <v>0</v>
      </c>
      <c r="K75" s="141"/>
      <c r="L75" s="112"/>
      <c r="M75" s="112"/>
      <c r="N75" s="112"/>
      <c r="O75" s="112"/>
      <c r="P75" s="112"/>
      <c r="Q75" s="112"/>
      <c r="R75" s="112"/>
      <c r="S75" s="112"/>
      <c r="T75" s="112"/>
      <c r="U75" s="112"/>
    </row>
    <row r="76" spans="1:21" ht="12.75" hidden="1" customHeight="1" x14ac:dyDescent="0.2">
      <c r="B76" s="118" t="s">
        <v>147</v>
      </c>
      <c r="C76" s="53"/>
      <c r="D76" s="130"/>
      <c r="E76" s="140"/>
      <c r="F76" s="130">
        <v>0</v>
      </c>
      <c r="G76" s="110"/>
      <c r="H76" s="126"/>
      <c r="I76" s="111"/>
      <c r="J76" s="126">
        <v>0</v>
      </c>
      <c r="K76" s="141"/>
      <c r="L76" s="112"/>
      <c r="M76" s="112"/>
      <c r="N76" s="112"/>
      <c r="O76" s="112"/>
      <c r="P76" s="112"/>
      <c r="Q76" s="112"/>
      <c r="R76" s="112"/>
      <c r="S76" s="112"/>
      <c r="T76" s="112"/>
      <c r="U76" s="112"/>
    </row>
    <row r="77" spans="1:21" ht="12.75" hidden="1" customHeight="1" x14ac:dyDescent="0.2">
      <c r="B77" s="125" t="s">
        <v>148</v>
      </c>
      <c r="C77" s="53"/>
      <c r="D77" s="130">
        <v>0</v>
      </c>
      <c r="E77" s="140"/>
      <c r="F77" s="130">
        <v>0</v>
      </c>
      <c r="G77" s="126"/>
      <c r="H77" s="126">
        <v>0</v>
      </c>
      <c r="I77" s="111"/>
      <c r="J77" s="126">
        <v>0</v>
      </c>
      <c r="K77" s="141"/>
      <c r="L77" s="112"/>
      <c r="M77" s="112"/>
      <c r="N77" s="112"/>
      <c r="O77" s="112"/>
      <c r="P77" s="112"/>
      <c r="Q77" s="112"/>
      <c r="R77" s="112"/>
      <c r="S77" s="112"/>
      <c r="T77" s="112"/>
      <c r="U77" s="112"/>
    </row>
    <row r="78" spans="1:21" ht="12.75" hidden="1" customHeight="1" x14ac:dyDescent="0.2">
      <c r="B78" s="125" t="s">
        <v>149</v>
      </c>
      <c r="C78" s="53"/>
      <c r="D78" s="130">
        <v>0</v>
      </c>
      <c r="E78" s="140"/>
      <c r="F78" s="130">
        <v>0</v>
      </c>
      <c r="G78" s="126"/>
      <c r="H78" s="126">
        <v>0</v>
      </c>
      <c r="I78" s="111"/>
      <c r="J78" s="126">
        <v>0</v>
      </c>
      <c r="K78" s="141"/>
      <c r="L78" s="112"/>
      <c r="M78" s="112"/>
      <c r="N78" s="112"/>
      <c r="O78" s="112"/>
      <c r="P78" s="112"/>
      <c r="Q78" s="112"/>
      <c r="R78" s="112"/>
      <c r="S78" s="112"/>
      <c r="T78" s="112"/>
      <c r="U78" s="112"/>
    </row>
    <row r="79" spans="1:21" s="143" customFormat="1" x14ac:dyDescent="0.2">
      <c r="B79" s="125"/>
      <c r="C79" s="53"/>
      <c r="D79" s="126"/>
      <c r="E79" s="111"/>
      <c r="F79" s="126"/>
      <c r="G79" s="126"/>
      <c r="H79" s="126"/>
      <c r="I79" s="111"/>
      <c r="J79" s="126"/>
      <c r="K79" s="144"/>
      <c r="L79" s="145"/>
      <c r="M79" s="145"/>
      <c r="N79" s="145"/>
      <c r="O79" s="145"/>
      <c r="P79" s="145"/>
      <c r="Q79" s="145"/>
      <c r="R79" s="145"/>
      <c r="S79" s="145"/>
      <c r="T79" s="145"/>
      <c r="U79" s="145"/>
    </row>
    <row r="80" spans="1:21" hidden="1" x14ac:dyDescent="0.2">
      <c r="B80" s="125" t="s">
        <v>150</v>
      </c>
      <c r="C80" s="53"/>
      <c r="D80" s="126">
        <f>SUM(D67:D79)</f>
        <v>0</v>
      </c>
      <c r="E80" s="126"/>
      <c r="F80" s="126">
        <f>SUM(F67:F79)</f>
        <v>0</v>
      </c>
      <c r="G80" s="146"/>
      <c r="H80" s="126">
        <f>SUM(H67:H79)</f>
        <v>0</v>
      </c>
      <c r="I80" s="126"/>
      <c r="J80" s="126">
        <f>SUM(J67:J79)</f>
        <v>0</v>
      </c>
      <c r="K80" s="141"/>
      <c r="L80" s="112"/>
      <c r="M80" s="112"/>
      <c r="N80" s="112"/>
      <c r="O80" s="112"/>
      <c r="P80" s="112"/>
      <c r="Q80" s="112"/>
      <c r="R80" s="112"/>
      <c r="S80" s="112"/>
      <c r="T80" s="112"/>
      <c r="U80" s="112"/>
    </row>
    <row r="81" spans="2:21" ht="14.1" customHeight="1" x14ac:dyDescent="0.2">
      <c r="B81" s="125" t="s">
        <v>151</v>
      </c>
      <c r="C81" s="53"/>
      <c r="D81" s="147">
        <f>D47+D63+D80</f>
        <v>0</v>
      </c>
      <c r="E81" s="126"/>
      <c r="F81" s="147">
        <f>F47+F63+F80</f>
        <v>1</v>
      </c>
      <c r="G81" s="146"/>
      <c r="H81" s="147">
        <f>H47+H63+H80</f>
        <v>-1882</v>
      </c>
      <c r="I81" s="126"/>
      <c r="J81" s="147">
        <f>J47+J63+J80</f>
        <v>-1206</v>
      </c>
      <c r="K81" s="141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2:21" ht="14.1" customHeight="1" x14ac:dyDescent="0.2">
      <c r="B82" s="125"/>
      <c r="C82" s="53"/>
      <c r="D82" s="126"/>
      <c r="E82" s="126"/>
      <c r="F82" s="126"/>
      <c r="G82" s="146"/>
      <c r="H82" s="126"/>
      <c r="I82" s="126"/>
      <c r="J82" s="126"/>
      <c r="K82" s="141"/>
      <c r="L82" s="112"/>
      <c r="M82" s="112"/>
      <c r="N82" s="112"/>
      <c r="O82" s="112"/>
      <c r="P82" s="112"/>
      <c r="Q82" s="112"/>
      <c r="R82" s="112"/>
      <c r="S82" s="112"/>
      <c r="T82" s="112"/>
      <c r="U82" s="112"/>
    </row>
    <row r="83" spans="2:21" ht="12.75" customHeight="1" x14ac:dyDescent="0.2">
      <c r="B83" s="108" t="s">
        <v>152</v>
      </c>
      <c r="C83" s="53"/>
      <c r="D83" s="148">
        <v>1</v>
      </c>
      <c r="E83" s="149"/>
      <c r="F83" s="148">
        <v>0</v>
      </c>
      <c r="G83" s="137"/>
      <c r="H83" s="146">
        <v>3328</v>
      </c>
      <c r="I83" s="150"/>
      <c r="J83" s="148">
        <v>3594</v>
      </c>
      <c r="K83" s="141"/>
      <c r="L83" s="112"/>
      <c r="M83" s="112"/>
      <c r="N83" s="112"/>
      <c r="O83" s="112"/>
      <c r="P83" s="112"/>
      <c r="Q83" s="112"/>
      <c r="R83" s="112"/>
      <c r="S83" s="112"/>
      <c r="T83" s="112"/>
      <c r="U83" s="112"/>
    </row>
    <row r="84" spans="2:21" ht="12.75" customHeight="1" x14ac:dyDescent="0.2">
      <c r="B84" s="108" t="s">
        <v>153</v>
      </c>
      <c r="C84" s="53"/>
      <c r="D84" s="148">
        <v>1</v>
      </c>
      <c r="E84" s="149"/>
      <c r="F84" s="148">
        <v>1</v>
      </c>
      <c r="H84" s="148">
        <v>1446</v>
      </c>
      <c r="I84" s="150"/>
      <c r="J84" s="148">
        <v>2388</v>
      </c>
      <c r="K84" s="141"/>
      <c r="L84" s="112"/>
      <c r="M84" s="112"/>
      <c r="N84" s="112"/>
      <c r="O84" s="112"/>
      <c r="P84" s="112"/>
      <c r="Q84" s="112"/>
      <c r="R84" s="112"/>
      <c r="S84" s="112"/>
      <c r="T84" s="112"/>
      <c r="U84" s="112"/>
    </row>
    <row r="85" spans="2:21" ht="12.75" hidden="1" customHeight="1" x14ac:dyDescent="0.2">
      <c r="C85" s="53"/>
      <c r="D85" s="151">
        <f>D84-D83</f>
        <v>0</v>
      </c>
      <c r="F85" s="151">
        <f>F84-F83</f>
        <v>1</v>
      </c>
      <c r="H85" s="151">
        <f>H84-H83</f>
        <v>-1882</v>
      </c>
      <c r="J85" s="151">
        <f>J84-J83</f>
        <v>-1206</v>
      </c>
      <c r="K85" s="141"/>
      <c r="L85" s="112"/>
      <c r="M85" s="112"/>
      <c r="N85" s="112"/>
      <c r="O85" s="112"/>
      <c r="P85" s="112"/>
      <c r="Q85" s="112"/>
      <c r="R85" s="112"/>
      <c r="S85" s="112"/>
      <c r="T85" s="112"/>
      <c r="U85" s="112"/>
    </row>
    <row r="86" spans="2:21" x14ac:dyDescent="0.2">
      <c r="C86" s="53"/>
      <c r="D86" s="151"/>
      <c r="F86" s="151"/>
      <c r="H86" s="151"/>
      <c r="J86" s="151"/>
      <c r="K86" s="141"/>
      <c r="L86" s="112"/>
      <c r="M86" s="112"/>
      <c r="N86" s="112"/>
      <c r="O86" s="112"/>
      <c r="P86" s="112"/>
      <c r="Q86" s="112"/>
      <c r="R86" s="112"/>
      <c r="S86" s="112"/>
      <c r="T86" s="112"/>
      <c r="U86" s="112"/>
    </row>
    <row r="87" spans="2:21" x14ac:dyDescent="0.2">
      <c r="B87" s="153" t="s">
        <v>63</v>
      </c>
      <c r="C87" s="53"/>
      <c r="D87" s="154"/>
      <c r="E87" s="154"/>
      <c r="F87" s="154"/>
      <c r="G87" s="154"/>
      <c r="H87" s="154"/>
      <c r="I87" s="154"/>
      <c r="J87" s="154"/>
      <c r="L87" s="112"/>
      <c r="M87" s="112"/>
      <c r="N87" s="112"/>
      <c r="O87" s="112"/>
      <c r="P87" s="112"/>
      <c r="Q87" s="112"/>
      <c r="R87" s="112"/>
      <c r="S87" s="112"/>
      <c r="T87" s="112"/>
      <c r="U87" s="112"/>
    </row>
    <row r="88" spans="2:21" x14ac:dyDescent="0.2">
      <c r="L88" s="112"/>
      <c r="M88" s="112"/>
      <c r="N88" s="112"/>
      <c r="O88" s="112"/>
      <c r="P88" s="112"/>
      <c r="Q88" s="112"/>
      <c r="R88" s="112"/>
      <c r="S88" s="112"/>
      <c r="T88" s="112"/>
      <c r="U88" s="112"/>
    </row>
    <row r="89" spans="2:21" x14ac:dyDescent="0.2">
      <c r="D89" s="155">
        <f>D84-D83-D81</f>
        <v>0</v>
      </c>
      <c r="E89" s="156"/>
      <c r="F89" s="155">
        <f>F84-F83-F81</f>
        <v>0</v>
      </c>
      <c r="G89" s="156"/>
      <c r="H89" s="155">
        <f>H84-H83-H81</f>
        <v>0</v>
      </c>
      <c r="I89" s="157"/>
      <c r="J89" s="155">
        <f>J84-J83-J81</f>
        <v>0</v>
      </c>
      <c r="L89" s="112"/>
      <c r="M89" s="112"/>
      <c r="N89" s="112"/>
      <c r="O89" s="112"/>
      <c r="P89" s="112"/>
      <c r="Q89" s="112"/>
      <c r="R89" s="112"/>
      <c r="S89" s="112"/>
      <c r="T89" s="112"/>
      <c r="U89" s="112"/>
    </row>
    <row r="90" spans="2:21" s="114" customFormat="1" x14ac:dyDescent="0.2">
      <c r="I90" s="152"/>
      <c r="L90" s="151"/>
      <c r="M90" s="151"/>
      <c r="N90" s="151"/>
      <c r="O90" s="151"/>
      <c r="P90" s="151"/>
      <c r="Q90" s="151"/>
      <c r="R90" s="151"/>
      <c r="S90" s="151"/>
      <c r="T90" s="151"/>
      <c r="U90" s="151"/>
    </row>
    <row r="91" spans="2:21" s="114" customFormat="1" x14ac:dyDescent="0.2">
      <c r="I91" s="152"/>
      <c r="L91" s="151"/>
      <c r="M91" s="151"/>
      <c r="N91" s="151"/>
      <c r="O91" s="151"/>
      <c r="P91" s="151"/>
      <c r="Q91" s="151"/>
      <c r="R91" s="151"/>
      <c r="S91" s="151"/>
      <c r="T91" s="151"/>
      <c r="U91" s="151"/>
    </row>
    <row r="92" spans="2:21" s="114" customFormat="1" x14ac:dyDescent="0.2">
      <c r="I92" s="152"/>
      <c r="L92" s="151"/>
      <c r="M92" s="151"/>
      <c r="N92" s="151"/>
      <c r="O92" s="151"/>
      <c r="P92" s="151"/>
      <c r="Q92" s="151"/>
      <c r="R92" s="151"/>
      <c r="S92" s="151"/>
      <c r="T92" s="151"/>
      <c r="U92" s="151"/>
    </row>
    <row r="93" spans="2:21" s="114" customFormat="1" x14ac:dyDescent="0.2">
      <c r="I93" s="152"/>
      <c r="L93" s="151"/>
      <c r="M93" s="151"/>
      <c r="N93" s="151"/>
      <c r="O93" s="151"/>
      <c r="P93" s="151"/>
      <c r="Q93" s="151"/>
      <c r="R93" s="151"/>
      <c r="S93" s="151"/>
      <c r="T93" s="151"/>
      <c r="U93" s="151"/>
    </row>
    <row r="94" spans="2:21" s="114" customFormat="1" x14ac:dyDescent="0.2">
      <c r="I94" s="152"/>
      <c r="L94" s="151"/>
      <c r="M94" s="151"/>
      <c r="N94" s="151"/>
      <c r="O94" s="151"/>
      <c r="P94" s="151"/>
      <c r="Q94" s="151"/>
      <c r="R94" s="151"/>
      <c r="S94" s="151"/>
      <c r="T94" s="151"/>
      <c r="U94" s="151"/>
    </row>
    <row r="95" spans="2:21" s="114" customFormat="1" x14ac:dyDescent="0.2">
      <c r="I95" s="152"/>
      <c r="L95" s="151"/>
      <c r="M95" s="151"/>
      <c r="N95" s="151"/>
      <c r="O95" s="151"/>
      <c r="P95" s="151"/>
      <c r="Q95" s="151"/>
      <c r="R95" s="151"/>
      <c r="S95" s="151"/>
      <c r="T95" s="151"/>
      <c r="U95" s="151"/>
    </row>
    <row r="96" spans="2:21" s="114" customFormat="1" x14ac:dyDescent="0.2">
      <c r="I96" s="152"/>
      <c r="L96" s="151"/>
      <c r="M96" s="151"/>
      <c r="N96" s="151"/>
      <c r="O96" s="151"/>
      <c r="P96" s="151"/>
      <c r="Q96" s="151"/>
      <c r="R96" s="151"/>
      <c r="S96" s="151"/>
      <c r="T96" s="151"/>
      <c r="U96" s="151"/>
    </row>
    <row r="97" spans="9:21" s="114" customFormat="1" x14ac:dyDescent="0.2">
      <c r="I97" s="152"/>
      <c r="L97" s="151"/>
      <c r="M97" s="151"/>
      <c r="N97" s="151"/>
      <c r="O97" s="151"/>
      <c r="P97" s="151"/>
      <c r="Q97" s="151"/>
      <c r="R97" s="151"/>
      <c r="S97" s="151"/>
      <c r="T97" s="151"/>
      <c r="U97" s="151"/>
    </row>
    <row r="98" spans="9:21" s="114" customFormat="1" x14ac:dyDescent="0.2">
      <c r="I98" s="152"/>
      <c r="L98" s="151"/>
      <c r="M98" s="151"/>
      <c r="N98" s="151"/>
      <c r="O98" s="151"/>
      <c r="P98" s="151"/>
      <c r="Q98" s="151"/>
      <c r="R98" s="151"/>
      <c r="S98" s="151"/>
      <c r="T98" s="151"/>
      <c r="U98" s="151"/>
    </row>
    <row r="99" spans="9:21" s="114" customFormat="1" x14ac:dyDescent="0.2">
      <c r="I99" s="152"/>
      <c r="L99" s="151"/>
      <c r="M99" s="151"/>
      <c r="N99" s="151"/>
      <c r="O99" s="151"/>
      <c r="P99" s="151"/>
      <c r="Q99" s="151"/>
      <c r="R99" s="151"/>
      <c r="S99" s="151"/>
      <c r="T99" s="151"/>
      <c r="U99" s="151"/>
    </row>
    <row r="100" spans="9:21" s="114" customFormat="1" x14ac:dyDescent="0.2">
      <c r="I100" s="152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</row>
    <row r="101" spans="9:21" s="114" customFormat="1" x14ac:dyDescent="0.2">
      <c r="I101" s="152"/>
      <c r="L101" s="151"/>
      <c r="M101" s="151"/>
      <c r="N101" s="151"/>
      <c r="O101" s="151"/>
      <c r="P101" s="151"/>
      <c r="Q101" s="151"/>
      <c r="R101" s="151"/>
      <c r="S101" s="151"/>
      <c r="T101" s="151"/>
      <c r="U101" s="151"/>
    </row>
    <row r="102" spans="9:21" s="114" customFormat="1" x14ac:dyDescent="0.2">
      <c r="I102" s="152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</row>
    <row r="103" spans="9:21" s="114" customFormat="1" x14ac:dyDescent="0.2">
      <c r="I103" s="152"/>
      <c r="L103" s="151"/>
      <c r="M103" s="151"/>
      <c r="N103" s="151"/>
      <c r="O103" s="151"/>
      <c r="P103" s="151"/>
      <c r="Q103" s="151"/>
      <c r="R103" s="151"/>
      <c r="S103" s="151"/>
      <c r="T103" s="151"/>
      <c r="U103" s="151"/>
    </row>
    <row r="104" spans="9:21" s="114" customFormat="1" x14ac:dyDescent="0.2">
      <c r="I104" s="152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</row>
    <row r="105" spans="9:21" s="114" customFormat="1" x14ac:dyDescent="0.2">
      <c r="I105" s="152"/>
      <c r="L105" s="151"/>
      <c r="M105" s="151"/>
      <c r="N105" s="151"/>
      <c r="O105" s="151"/>
      <c r="P105" s="151"/>
      <c r="Q105" s="151"/>
      <c r="R105" s="151"/>
      <c r="S105" s="151"/>
      <c r="T105" s="151"/>
      <c r="U105" s="151"/>
    </row>
    <row r="106" spans="9:21" s="114" customFormat="1" x14ac:dyDescent="0.2">
      <c r="I106" s="152"/>
      <c r="L106" s="151"/>
      <c r="M106" s="151"/>
      <c r="N106" s="151"/>
      <c r="O106" s="151"/>
      <c r="P106" s="151"/>
      <c r="Q106" s="151"/>
      <c r="R106" s="151"/>
      <c r="S106" s="151"/>
      <c r="T106" s="151"/>
      <c r="U106" s="151"/>
    </row>
    <row r="107" spans="9:21" s="114" customFormat="1" x14ac:dyDescent="0.2">
      <c r="I107" s="152"/>
      <c r="L107" s="151"/>
      <c r="M107" s="151"/>
      <c r="N107" s="151"/>
      <c r="O107" s="151"/>
      <c r="P107" s="151"/>
      <c r="Q107" s="151"/>
      <c r="R107" s="151"/>
      <c r="S107" s="151"/>
      <c r="T107" s="151"/>
      <c r="U107" s="151"/>
    </row>
    <row r="108" spans="9:21" s="114" customFormat="1" x14ac:dyDescent="0.2">
      <c r="I108" s="152"/>
      <c r="L108" s="151"/>
      <c r="M108" s="151"/>
      <c r="N108" s="151"/>
      <c r="O108" s="151"/>
      <c r="P108" s="151"/>
      <c r="Q108" s="151"/>
      <c r="R108" s="151"/>
      <c r="S108" s="151"/>
      <c r="T108" s="151"/>
      <c r="U108" s="151"/>
    </row>
  </sheetData>
  <mergeCells count="2">
    <mergeCell ref="D7:F7"/>
    <mergeCell ref="H7:J7"/>
  </mergeCells>
  <pageMargins left="0.51181102362204722" right="0.51181102362204722" top="0.78740157480314965" bottom="0.78740157480314965" header="0.31496062992125984" footer="0.31496062992125984"/>
  <pageSetup paperSize="9" scale="68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2"/>
  <sheetViews>
    <sheetView showGridLines="0" zoomScaleNormal="100" workbookViewId="0">
      <pane xSplit="3" ySplit="8" topLeftCell="O18" activePane="bottomRight" state="frozen"/>
      <selection activeCell="B3" sqref="B3:D3"/>
      <selection pane="topRight" activeCell="B3" sqref="B3:D3"/>
      <selection pane="bottomLeft" activeCell="B3" sqref="B3:D3"/>
      <selection pane="bottomRight" activeCell="B3" sqref="B3:D3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hidden="1" customWidth="1" outlineLevel="1"/>
    <col min="3" max="3" width="50.7109375" customWidth="1" collapsed="1"/>
    <col min="4" max="9" width="17.7109375" customWidth="1" outlineLevel="1"/>
    <col min="10" max="10" width="17.7109375" customWidth="1"/>
    <col min="11" max="15" width="17.7109375" customWidth="1" outlineLevel="1"/>
    <col min="16" max="16" width="17.7109375" customWidth="1"/>
    <col min="17" max="18" width="17.7109375" customWidth="1" outlineLevel="1"/>
    <col min="19" max="19" width="18.7109375" customWidth="1"/>
    <col min="20" max="20" width="1.42578125" customWidth="1"/>
  </cols>
  <sheetData>
    <row r="1" spans="1:20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1">
        <v>-2.6147972675971687E-12</v>
      </c>
      <c r="K1" s="160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59"/>
      <c r="R1" s="159"/>
      <c r="S1" s="162">
        <f>(S62-K62)*1000</f>
        <v>-917992.91999999061</v>
      </c>
      <c r="T1" s="159"/>
    </row>
    <row r="2" spans="1:20" s="166" customFormat="1" ht="18" customHeight="1" x14ac:dyDescent="0.2">
      <c r="A2"/>
      <c r="B2"/>
      <c r="C2" s="163" t="s">
        <v>154</v>
      </c>
      <c r="D2" s="160"/>
      <c r="E2" s="164"/>
      <c r="F2" s="164"/>
      <c r="G2" s="164"/>
      <c r="H2" s="164"/>
      <c r="I2" s="164"/>
      <c r="J2" s="165"/>
      <c r="K2" s="164"/>
      <c r="L2" s="164"/>
      <c r="M2" s="164"/>
      <c r="N2" s="164"/>
      <c r="O2" s="164"/>
      <c r="P2" s="165"/>
      <c r="Q2" s="164"/>
      <c r="R2" s="164"/>
      <c r="S2" s="359" t="s">
        <v>155</v>
      </c>
      <c r="T2" s="164"/>
    </row>
    <row r="3" spans="1:20" s="166" customFormat="1" ht="18" customHeight="1" x14ac:dyDescent="0.2">
      <c r="A3"/>
      <c r="B3"/>
      <c r="C3" s="163" t="s">
        <v>156</v>
      </c>
      <c r="D3" s="162"/>
      <c r="E3" s="164"/>
      <c r="F3" s="164"/>
      <c r="G3" s="164"/>
      <c r="H3" s="164"/>
      <c r="I3" s="164"/>
      <c r="J3" s="165"/>
      <c r="K3" s="164"/>
      <c r="L3" s="164"/>
      <c r="M3" s="164"/>
      <c r="N3" s="164"/>
      <c r="O3" s="164"/>
      <c r="P3" s="165"/>
      <c r="Q3" s="167"/>
      <c r="R3" s="164"/>
      <c r="S3" s="360"/>
      <c r="T3" s="164"/>
    </row>
    <row r="4" spans="1:20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5"/>
      <c r="K4" s="164"/>
      <c r="L4" s="164"/>
      <c r="M4" s="164"/>
      <c r="N4" s="164"/>
      <c r="O4" s="164"/>
      <c r="P4" s="165"/>
      <c r="Q4" s="167"/>
      <c r="R4" s="164"/>
      <c r="S4" s="169">
        <f>O8</f>
        <v>44012</v>
      </c>
      <c r="T4" s="164"/>
    </row>
    <row r="5" spans="1:20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71"/>
      <c r="K5" s="11"/>
      <c r="L5" s="11"/>
      <c r="M5" s="11"/>
      <c r="N5" s="11"/>
      <c r="O5" s="11"/>
      <c r="P5" s="171"/>
      <c r="Q5" s="11"/>
      <c r="R5" s="11"/>
      <c r="S5" s="171"/>
      <c r="T5" s="11"/>
    </row>
    <row r="6" spans="1:20" s="166" customFormat="1" ht="18" customHeight="1" x14ac:dyDescent="0.2">
      <c r="A6"/>
      <c r="B6"/>
      <c r="C6" s="361" t="s">
        <v>158</v>
      </c>
      <c r="D6" s="173" t="s">
        <v>159</v>
      </c>
      <c r="E6" s="173" t="s">
        <v>208</v>
      </c>
      <c r="F6" s="173" t="s">
        <v>209</v>
      </c>
      <c r="G6" s="173" t="s">
        <v>210</v>
      </c>
      <c r="H6" s="173" t="s">
        <v>165</v>
      </c>
      <c r="I6" s="173" t="s">
        <v>166</v>
      </c>
      <c r="J6" s="363" t="s">
        <v>160</v>
      </c>
      <c r="K6" s="173" t="s">
        <v>211</v>
      </c>
      <c r="L6" s="173" t="s">
        <v>212</v>
      </c>
      <c r="M6" s="173" t="s">
        <v>213</v>
      </c>
      <c r="N6" s="173" t="s">
        <v>165</v>
      </c>
      <c r="O6" s="173" t="s">
        <v>166</v>
      </c>
      <c r="P6" s="363" t="s">
        <v>161</v>
      </c>
      <c r="Q6" s="174" t="s">
        <v>162</v>
      </c>
      <c r="R6" s="175"/>
      <c r="S6" s="366" t="s">
        <v>163</v>
      </c>
      <c r="T6" s="164"/>
    </row>
    <row r="7" spans="1:20" s="166" customFormat="1" ht="18" customHeight="1" x14ac:dyDescent="0.2">
      <c r="A7"/>
      <c r="B7"/>
      <c r="C7" s="362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364"/>
      <c r="K7" s="176" t="s">
        <v>164</v>
      </c>
      <c r="L7" s="176" t="s">
        <v>164</v>
      </c>
      <c r="M7" s="176" t="s">
        <v>164</v>
      </c>
      <c r="N7" s="176" t="s">
        <v>164</v>
      </c>
      <c r="O7" s="176" t="s">
        <v>164</v>
      </c>
      <c r="P7" s="364"/>
      <c r="Q7" s="368" t="s">
        <v>165</v>
      </c>
      <c r="R7" s="369" t="s">
        <v>166</v>
      </c>
      <c r="S7" s="367"/>
      <c r="T7" s="164"/>
    </row>
    <row r="8" spans="1:20" s="166" customFormat="1" ht="18" customHeight="1" thickBot="1" x14ac:dyDescent="0.25">
      <c r="A8"/>
      <c r="B8"/>
      <c r="C8" s="362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365"/>
      <c r="K8" s="177">
        <v>44012</v>
      </c>
      <c r="L8" s="177">
        <v>44012</v>
      </c>
      <c r="M8" s="177">
        <v>44012</v>
      </c>
      <c r="N8" s="177">
        <v>44012</v>
      </c>
      <c r="O8" s="177">
        <v>44012</v>
      </c>
      <c r="P8" s="365"/>
      <c r="Q8" s="368"/>
      <c r="R8" s="369"/>
      <c r="S8" s="367"/>
      <c r="T8" s="164"/>
    </row>
    <row r="9" spans="1:20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2"/>
      <c r="K9" s="181"/>
      <c r="L9" s="181"/>
      <c r="M9" s="181"/>
      <c r="N9" s="181"/>
      <c r="O9" s="181"/>
      <c r="P9" s="182"/>
      <c r="Q9" s="181"/>
      <c r="R9" s="183"/>
      <c r="S9" s="184"/>
      <c r="T9" s="11"/>
    </row>
    <row r="10" spans="1:20" s="172" customFormat="1" ht="18" customHeight="1" x14ac:dyDescent="0.2">
      <c r="A10" s="178"/>
      <c r="B10" s="179" t="s">
        <v>3</v>
      </c>
      <c r="C10" s="185" t="s">
        <v>168</v>
      </c>
      <c r="D10" s="186">
        <v>129134.60810000001</v>
      </c>
      <c r="E10" s="186">
        <v>1433.3392644428563</v>
      </c>
      <c r="F10" s="186">
        <v>0</v>
      </c>
      <c r="G10" s="186">
        <v>525.73420659768226</v>
      </c>
      <c r="H10" s="186">
        <v>0</v>
      </c>
      <c r="I10" s="186">
        <v>-1119.6701034069997</v>
      </c>
      <c r="J10" s="187">
        <f>SUM(D10:I10)</f>
        <v>129974.01146763354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7">
        <f>SUM(K10:O10)</f>
        <v>0</v>
      </c>
      <c r="Q10" s="186"/>
      <c r="R10" s="186"/>
      <c r="S10" s="188">
        <f>J10+P10+Q10-R10</f>
        <v>129974.01146763354</v>
      </c>
      <c r="T10" s="11"/>
    </row>
    <row r="11" spans="1:20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1">
        <f t="shared" ref="J11:J70" si="0">SUM(D11:I11)</f>
        <v>0</v>
      </c>
      <c r="K11" s="190"/>
      <c r="L11" s="190"/>
      <c r="M11" s="190"/>
      <c r="N11" s="190"/>
      <c r="O11" s="190"/>
      <c r="P11" s="191">
        <f t="shared" ref="P11:P70" si="1">SUM(K11:O11)</f>
        <v>0</v>
      </c>
      <c r="Q11" s="190"/>
      <c r="R11" s="192"/>
      <c r="S11" s="193">
        <f t="shared" ref="S11:S71" si="2">J11+P11+Q11-R11</f>
        <v>0</v>
      </c>
      <c r="T11" s="11"/>
    </row>
    <row r="12" spans="1:20" s="172" customFormat="1" ht="18" customHeight="1" x14ac:dyDescent="0.2">
      <c r="A12" s="178"/>
      <c r="B12" s="194" t="s">
        <v>4</v>
      </c>
      <c r="C12" s="189" t="s">
        <v>169</v>
      </c>
      <c r="D12" s="190">
        <v>-23403.980519999997</v>
      </c>
      <c r="E12" s="190">
        <v>-20.842693783987656</v>
      </c>
      <c r="F12" s="190">
        <v>0</v>
      </c>
      <c r="G12" s="190">
        <v>0</v>
      </c>
      <c r="H12" s="190">
        <v>0</v>
      </c>
      <c r="I12" s="190">
        <v>0</v>
      </c>
      <c r="J12" s="191">
        <f t="shared" si="0"/>
        <v>-23424.823213783984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1">
        <f t="shared" si="1"/>
        <v>0</v>
      </c>
      <c r="Q12" s="190"/>
      <c r="R12" s="192"/>
      <c r="S12" s="193">
        <f t="shared" si="2"/>
        <v>-23424.823213783984</v>
      </c>
      <c r="T12" s="11"/>
    </row>
    <row r="13" spans="1:20" s="172" customFormat="1" ht="18" customHeight="1" x14ac:dyDescent="0.2">
      <c r="A13" s="178"/>
      <c r="B13" s="194" t="s">
        <v>5</v>
      </c>
      <c r="C13" s="189" t="s">
        <v>170</v>
      </c>
      <c r="D13" s="190">
        <v>-4321.4370399999998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1">
        <f t="shared" si="0"/>
        <v>-4321.4370399999998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1">
        <f t="shared" si="1"/>
        <v>0</v>
      </c>
      <c r="Q13" s="190"/>
      <c r="R13" s="192"/>
      <c r="S13" s="193">
        <f t="shared" si="2"/>
        <v>-4321.4370399999998</v>
      </c>
      <c r="T13" s="11"/>
    </row>
    <row r="14" spans="1:20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1">
        <f t="shared" si="0"/>
        <v>0</v>
      </c>
      <c r="K14" s="195"/>
      <c r="L14" s="195"/>
      <c r="M14" s="195"/>
      <c r="N14" s="195"/>
      <c r="O14" s="195"/>
      <c r="P14" s="191">
        <f t="shared" si="1"/>
        <v>0</v>
      </c>
      <c r="Q14" s="190"/>
      <c r="R14" s="192"/>
      <c r="S14" s="193">
        <f t="shared" si="2"/>
        <v>0</v>
      </c>
      <c r="T14" s="11"/>
    </row>
    <row r="15" spans="1:20" s="172" customFormat="1" ht="18" customHeight="1" x14ac:dyDescent="0.2">
      <c r="A15" s="178"/>
      <c r="B15" s="179"/>
      <c r="C15" s="185" t="s">
        <v>171</v>
      </c>
      <c r="D15" s="186">
        <v>101409.19054000001</v>
      </c>
      <c r="E15" s="186">
        <v>1412.4965706588687</v>
      </c>
      <c r="F15" s="186">
        <v>0</v>
      </c>
      <c r="G15" s="186">
        <v>525.73420659768226</v>
      </c>
      <c r="H15" s="186">
        <v>0</v>
      </c>
      <c r="I15" s="186">
        <v>-1119.6701034069997</v>
      </c>
      <c r="J15" s="187">
        <f t="shared" si="0"/>
        <v>102227.75121384957</v>
      </c>
      <c r="K15" s="186">
        <f t="shared" ref="K15:M15" si="3">SUM(K10:K13)</f>
        <v>0</v>
      </c>
      <c r="L15" s="186">
        <f t="shared" si="3"/>
        <v>0</v>
      </c>
      <c r="M15" s="186">
        <f t="shared" si="3"/>
        <v>0</v>
      </c>
      <c r="N15" s="186">
        <f t="shared" ref="N15:O15" si="4">SUM(N10:N13)</f>
        <v>0</v>
      </c>
      <c r="O15" s="186">
        <f t="shared" si="4"/>
        <v>0</v>
      </c>
      <c r="P15" s="187">
        <f t="shared" si="1"/>
        <v>0</v>
      </c>
      <c r="Q15" s="186">
        <f t="shared" ref="Q15:R15" si="5">SUM(Q10:Q13)</f>
        <v>0</v>
      </c>
      <c r="R15" s="186">
        <f t="shared" si="5"/>
        <v>0</v>
      </c>
      <c r="S15" s="188">
        <f t="shared" si="2"/>
        <v>102227.75121384957</v>
      </c>
      <c r="T15" s="11"/>
    </row>
    <row r="16" spans="1:20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1">
        <f t="shared" si="0"/>
        <v>0</v>
      </c>
      <c r="K16" s="195"/>
      <c r="L16" s="195"/>
      <c r="M16" s="195"/>
      <c r="N16" s="195"/>
      <c r="O16" s="195"/>
      <c r="P16" s="191">
        <f t="shared" si="1"/>
        <v>0</v>
      </c>
      <c r="Q16" s="190"/>
      <c r="R16" s="192"/>
      <c r="S16" s="193">
        <f t="shared" si="2"/>
        <v>0</v>
      </c>
      <c r="T16" s="11"/>
    </row>
    <row r="17" spans="1:20" s="172" customFormat="1" ht="18" customHeight="1" x14ac:dyDescent="0.2">
      <c r="A17" s="178"/>
      <c r="B17" s="194" t="s">
        <v>7</v>
      </c>
      <c r="C17" s="189" t="s">
        <v>172</v>
      </c>
      <c r="D17" s="190">
        <v>-68439.69472</v>
      </c>
      <c r="E17" s="190">
        <v>-194.9929932716361</v>
      </c>
      <c r="F17" s="190">
        <v>0</v>
      </c>
      <c r="G17" s="190">
        <v>-1477.231907756086</v>
      </c>
      <c r="H17" s="190">
        <v>1119.6701034069997</v>
      </c>
      <c r="I17" s="190">
        <v>-7.84209180437756E-6</v>
      </c>
      <c r="J17" s="191">
        <f t="shared" si="0"/>
        <v>-68992.249525462801</v>
      </c>
      <c r="K17" s="190">
        <v>0</v>
      </c>
      <c r="L17" s="190">
        <v>0</v>
      </c>
      <c r="M17" s="190">
        <v>0</v>
      </c>
      <c r="N17" s="190">
        <v>0</v>
      </c>
      <c r="O17" s="190">
        <v>0</v>
      </c>
      <c r="P17" s="191">
        <f t="shared" si="1"/>
        <v>0</v>
      </c>
      <c r="Q17" s="190"/>
      <c r="R17" s="11"/>
      <c r="S17" s="193">
        <f t="shared" si="2"/>
        <v>-68992.249525462801</v>
      </c>
      <c r="T17" s="11"/>
    </row>
    <row r="18" spans="1:20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1">
        <f t="shared" si="0"/>
        <v>0</v>
      </c>
      <c r="K18" s="195"/>
      <c r="L18" s="195"/>
      <c r="M18" s="195"/>
      <c r="N18" s="195"/>
      <c r="O18" s="195"/>
      <c r="P18" s="191">
        <f t="shared" si="1"/>
        <v>0</v>
      </c>
      <c r="Q18" s="190"/>
      <c r="R18" s="192"/>
      <c r="S18" s="193">
        <f t="shared" si="2"/>
        <v>0</v>
      </c>
      <c r="T18" s="11"/>
    </row>
    <row r="19" spans="1:20" s="172" customFormat="1" ht="18" customHeight="1" x14ac:dyDescent="0.2">
      <c r="A19" s="178"/>
      <c r="B19" s="179"/>
      <c r="C19" s="185" t="s">
        <v>45</v>
      </c>
      <c r="D19" s="186">
        <f>SUM(D15:D17)</f>
        <v>32969.495820000011</v>
      </c>
      <c r="E19" s="186">
        <f t="shared" ref="E19:R19" si="6">SUM(E15:E17)</f>
        <v>1217.5035773872326</v>
      </c>
      <c r="F19" s="186">
        <f t="shared" si="6"/>
        <v>0</v>
      </c>
      <c r="G19" s="186">
        <f t="shared" si="6"/>
        <v>-951.49770115840374</v>
      </c>
      <c r="H19" s="186">
        <f t="shared" si="6"/>
        <v>1119.6701034069997</v>
      </c>
      <c r="I19" s="186">
        <f t="shared" si="6"/>
        <v>-1119.6701112490914</v>
      </c>
      <c r="J19" s="187">
        <f t="shared" si="0"/>
        <v>33235.501688386743</v>
      </c>
      <c r="K19" s="186">
        <f t="shared" ref="K19:O19" si="7">SUM(K15:K17)</f>
        <v>0</v>
      </c>
      <c r="L19" s="186">
        <f t="shared" si="7"/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7">
        <f t="shared" si="1"/>
        <v>0</v>
      </c>
      <c r="Q19" s="186">
        <f t="shared" si="6"/>
        <v>0</v>
      </c>
      <c r="R19" s="186">
        <f t="shared" si="6"/>
        <v>0</v>
      </c>
      <c r="S19" s="188">
        <f t="shared" si="2"/>
        <v>33235.501688386743</v>
      </c>
      <c r="T19" s="11"/>
    </row>
    <row r="20" spans="1:20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1">
        <f t="shared" si="0"/>
        <v>0</v>
      </c>
      <c r="K20" s="195"/>
      <c r="L20" s="195"/>
      <c r="M20" s="195"/>
      <c r="N20" s="195"/>
      <c r="O20" s="195"/>
      <c r="P20" s="191">
        <f t="shared" si="1"/>
        <v>0</v>
      </c>
      <c r="Q20" s="190"/>
      <c r="R20" s="192"/>
      <c r="S20" s="193">
        <f t="shared" si="2"/>
        <v>0</v>
      </c>
      <c r="T20" s="11"/>
    </row>
    <row r="21" spans="1:20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1">
        <f t="shared" si="0"/>
        <v>0</v>
      </c>
      <c r="K21" s="195"/>
      <c r="L21" s="195"/>
      <c r="M21" s="195"/>
      <c r="N21" s="195"/>
      <c r="O21" s="195"/>
      <c r="P21" s="191">
        <f t="shared" si="1"/>
        <v>0</v>
      </c>
      <c r="Q21" s="190"/>
      <c r="R21" s="192"/>
      <c r="S21" s="193">
        <f t="shared" si="2"/>
        <v>0</v>
      </c>
      <c r="T21" s="11"/>
    </row>
    <row r="22" spans="1:20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1">
        <f t="shared" si="0"/>
        <v>0</v>
      </c>
      <c r="K22" s="195"/>
      <c r="L22" s="195"/>
      <c r="M22" s="195"/>
      <c r="N22" s="195"/>
      <c r="O22" s="195"/>
      <c r="P22" s="191">
        <f t="shared" si="1"/>
        <v>0</v>
      </c>
      <c r="Q22" s="190"/>
      <c r="R22" s="192"/>
      <c r="S22" s="193">
        <f t="shared" si="2"/>
        <v>0</v>
      </c>
      <c r="T22" s="11"/>
    </row>
    <row r="23" spans="1:20" s="172" customFormat="1" ht="18" customHeight="1" x14ac:dyDescent="0.2">
      <c r="A23" s="178"/>
      <c r="B23" s="194" t="s">
        <v>8</v>
      </c>
      <c r="C23" s="189" t="s">
        <v>174</v>
      </c>
      <c r="D23" s="190">
        <v>-8441.3595199999963</v>
      </c>
      <c r="E23" s="190">
        <v>-250.37051021759297</v>
      </c>
      <c r="F23" s="190">
        <v>-949.24188092347106</v>
      </c>
      <c r="G23" s="190">
        <v>-138.3518122185624</v>
      </c>
      <c r="H23" s="190">
        <v>0</v>
      </c>
      <c r="I23" s="190">
        <v>0</v>
      </c>
      <c r="J23" s="191">
        <f t="shared" si="0"/>
        <v>-9779.3237233596246</v>
      </c>
      <c r="K23" s="190">
        <v>-1850.6680899999997</v>
      </c>
      <c r="L23" s="190">
        <v>-128.35272000000003</v>
      </c>
      <c r="M23" s="190">
        <v>-10.96998</v>
      </c>
      <c r="N23" s="190">
        <v>0</v>
      </c>
      <c r="O23" s="190">
        <v>0</v>
      </c>
      <c r="P23" s="191">
        <f t="shared" si="1"/>
        <v>-1989.9907899999998</v>
      </c>
      <c r="Q23" s="190"/>
      <c r="R23" s="11"/>
      <c r="S23" s="193">
        <f t="shared" si="2"/>
        <v>-11769.314513359624</v>
      </c>
      <c r="T23" s="11"/>
    </row>
    <row r="24" spans="1:20" s="172" customFormat="1" ht="18" customHeight="1" x14ac:dyDescent="0.2">
      <c r="A24" s="178"/>
      <c r="B24" s="194" t="s">
        <v>9</v>
      </c>
      <c r="C24" s="189" t="s">
        <v>175</v>
      </c>
      <c r="D24" s="190">
        <v>-8311.4859899999974</v>
      </c>
      <c r="E24" s="190">
        <v>-434.29259163160566</v>
      </c>
      <c r="F24" s="190">
        <v>-417.66737257931146</v>
      </c>
      <c r="G24" s="190">
        <v>-597.58102243346605</v>
      </c>
      <c r="H24" s="190">
        <v>0</v>
      </c>
      <c r="I24" s="190">
        <v>0</v>
      </c>
      <c r="J24" s="191">
        <f t="shared" si="0"/>
        <v>-9761.0269766443798</v>
      </c>
      <c r="K24" s="190">
        <v>0</v>
      </c>
      <c r="L24" s="190">
        <v>0</v>
      </c>
      <c r="M24" s="190">
        <v>0</v>
      </c>
      <c r="N24" s="190">
        <v>0</v>
      </c>
      <c r="O24" s="190">
        <v>0</v>
      </c>
      <c r="P24" s="191">
        <f t="shared" si="1"/>
        <v>0</v>
      </c>
      <c r="Q24" s="190"/>
      <c r="R24" s="192"/>
      <c r="S24" s="193">
        <f t="shared" si="2"/>
        <v>-9761.0269766443798</v>
      </c>
      <c r="T24" s="11"/>
    </row>
    <row r="25" spans="1:20" s="172" customFormat="1" ht="18" customHeight="1" x14ac:dyDescent="0.2">
      <c r="A25" s="178"/>
      <c r="B25" s="194" t="s">
        <v>10</v>
      </c>
      <c r="C25" s="189" t="s">
        <v>176</v>
      </c>
      <c r="D25" s="190">
        <v>-12391.844620000011</v>
      </c>
      <c r="E25" s="190">
        <v>0</v>
      </c>
      <c r="F25" s="190">
        <v>0</v>
      </c>
      <c r="G25" s="190">
        <v>0</v>
      </c>
      <c r="H25" s="190">
        <v>0</v>
      </c>
      <c r="I25" s="190">
        <v>0</v>
      </c>
      <c r="J25" s="191">
        <f t="shared" si="0"/>
        <v>-12391.844620000011</v>
      </c>
      <c r="K25" s="190">
        <v>0</v>
      </c>
      <c r="L25" s="190">
        <v>0</v>
      </c>
      <c r="M25" s="190">
        <v>0</v>
      </c>
      <c r="N25" s="190">
        <v>0</v>
      </c>
      <c r="O25" s="190">
        <v>0</v>
      </c>
      <c r="P25" s="191">
        <f t="shared" si="1"/>
        <v>0</v>
      </c>
      <c r="Q25" s="190"/>
      <c r="R25" s="192"/>
      <c r="S25" s="193">
        <f t="shared" si="2"/>
        <v>-12391.844620000011</v>
      </c>
      <c r="T25" s="11"/>
    </row>
    <row r="26" spans="1:20" s="172" customFormat="1" ht="18" customHeight="1" x14ac:dyDescent="0.2">
      <c r="A26" s="178"/>
      <c r="B26" s="194" t="s">
        <v>11</v>
      </c>
      <c r="C26" s="189" t="s">
        <v>177</v>
      </c>
      <c r="D26" s="190">
        <v>7422.5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1">
        <f t="shared" si="0"/>
        <v>7422.5</v>
      </c>
      <c r="K26" s="190">
        <v>0</v>
      </c>
      <c r="L26" s="190">
        <v>0</v>
      </c>
      <c r="M26" s="190">
        <v>0</v>
      </c>
      <c r="N26" s="190">
        <v>0</v>
      </c>
      <c r="O26" s="190">
        <v>0</v>
      </c>
      <c r="P26" s="191">
        <f t="shared" si="1"/>
        <v>0</v>
      </c>
      <c r="Q26" s="190"/>
      <c r="R26" s="192"/>
      <c r="S26" s="193">
        <f t="shared" si="2"/>
        <v>7422.5</v>
      </c>
      <c r="T26" s="11"/>
    </row>
    <row r="27" spans="1:20" s="172" customFormat="1" ht="18" customHeight="1" x14ac:dyDescent="0.2">
      <c r="A27" s="178"/>
      <c r="B27" s="194" t="s">
        <v>12</v>
      </c>
      <c r="C27" s="189" t="s">
        <v>178</v>
      </c>
      <c r="D27" s="190">
        <v>-2504.7924900000003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1">
        <f t="shared" si="0"/>
        <v>-2504.7924900000003</v>
      </c>
      <c r="K27" s="190">
        <v>1742.2613699999999</v>
      </c>
      <c r="L27" s="190">
        <v>1227.92175</v>
      </c>
      <c r="M27" s="190">
        <v>0</v>
      </c>
      <c r="N27" s="190">
        <v>0</v>
      </c>
      <c r="O27" s="190">
        <v>0</v>
      </c>
      <c r="P27" s="191">
        <f t="shared" si="1"/>
        <v>2970.1831199999997</v>
      </c>
      <c r="Q27" s="190"/>
      <c r="R27" s="192"/>
      <c r="S27" s="193">
        <f t="shared" si="2"/>
        <v>465.39062999999942</v>
      </c>
      <c r="T27" s="11"/>
    </row>
    <row r="28" spans="1:20" s="172" customFormat="1" ht="18" customHeight="1" x14ac:dyDescent="0.2">
      <c r="A28" s="178"/>
      <c r="B28" s="194" t="s">
        <v>15</v>
      </c>
      <c r="C28" s="189" t="s">
        <v>179</v>
      </c>
      <c r="D28" s="190">
        <v>8556.3843699999998</v>
      </c>
      <c r="E28" s="190">
        <v>142.68600579519955</v>
      </c>
      <c r="F28" s="190">
        <v>0.10754524377777779</v>
      </c>
      <c r="G28" s="190">
        <v>967.39940113887849</v>
      </c>
      <c r="H28" s="190">
        <v>0</v>
      </c>
      <c r="I28" s="190">
        <v>0</v>
      </c>
      <c r="J28" s="191">
        <f t="shared" si="0"/>
        <v>9666.5773221778563</v>
      </c>
      <c r="K28" s="190">
        <v>104.51007000000001</v>
      </c>
      <c r="L28" s="190">
        <v>13.63801</v>
      </c>
      <c r="M28" s="190">
        <v>27.927030000000002</v>
      </c>
      <c r="N28" s="190">
        <v>0</v>
      </c>
      <c r="O28" s="190">
        <v>0</v>
      </c>
      <c r="P28" s="191">
        <f t="shared" si="1"/>
        <v>146.07511</v>
      </c>
      <c r="Q28" s="190"/>
      <c r="R28" s="192"/>
      <c r="S28" s="193">
        <f t="shared" si="2"/>
        <v>9812.6524321778561</v>
      </c>
      <c r="T28" s="11"/>
    </row>
    <row r="29" spans="1:20" s="172" customFormat="1" ht="18" customHeight="1" x14ac:dyDescent="0.2">
      <c r="A29" s="178"/>
      <c r="B29" s="194" t="s">
        <v>13</v>
      </c>
      <c r="C29" s="189" t="s">
        <v>180</v>
      </c>
      <c r="D29" s="190">
        <v>-13398.795179999999</v>
      </c>
      <c r="E29" s="190">
        <v>-0.22974161163827572</v>
      </c>
      <c r="F29" s="190">
        <v>-5.6087280379644788</v>
      </c>
      <c r="G29" s="190">
        <v>-1163.820133786829</v>
      </c>
      <c r="H29" s="190">
        <v>0</v>
      </c>
      <c r="I29" s="190">
        <v>0</v>
      </c>
      <c r="J29" s="191">
        <f t="shared" si="0"/>
        <v>-14568.453783436431</v>
      </c>
      <c r="K29" s="190">
        <v>-34.797070000000005</v>
      </c>
      <c r="L29" s="190">
        <v>-69.524710000000013</v>
      </c>
      <c r="M29" s="190">
        <v>-16.633760000000002</v>
      </c>
      <c r="N29" s="190">
        <v>0</v>
      </c>
      <c r="O29" s="190">
        <v>0</v>
      </c>
      <c r="P29" s="191">
        <f t="shared" si="1"/>
        <v>-120.95554000000001</v>
      </c>
      <c r="Q29" s="190"/>
      <c r="R29" s="192"/>
      <c r="S29" s="193">
        <f t="shared" si="2"/>
        <v>-14689.409323436432</v>
      </c>
      <c r="T29" s="11"/>
    </row>
    <row r="30" spans="1:20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1">
        <f t="shared" si="0"/>
        <v>0</v>
      </c>
      <c r="K30" s="190">
        <v>0</v>
      </c>
      <c r="L30" s="190">
        <v>0</v>
      </c>
      <c r="M30" s="190">
        <v>0</v>
      </c>
      <c r="N30" s="190">
        <v>0</v>
      </c>
      <c r="O30" s="190">
        <v>0</v>
      </c>
      <c r="P30" s="191">
        <f t="shared" si="1"/>
        <v>0</v>
      </c>
      <c r="Q30" s="190"/>
      <c r="R30" s="192"/>
      <c r="S30" s="193">
        <f t="shared" si="2"/>
        <v>0</v>
      </c>
      <c r="T30" s="11"/>
    </row>
    <row r="31" spans="1:20" s="172" customFormat="1" ht="18" customHeight="1" x14ac:dyDescent="0.2">
      <c r="A31" s="197"/>
      <c r="B31" s="194" t="s">
        <v>17</v>
      </c>
      <c r="C31" s="198" t="str">
        <f>"EQUIVALÊNCIA PATRIMONIAL "&amp;E6</f>
        <v>EQUIVALÊNCIA PATRIMONIAL PADTEC ARGENTINA</v>
      </c>
      <c r="D31" s="199">
        <v>472.70724999999999</v>
      </c>
      <c r="E31" s="199">
        <v>0</v>
      </c>
      <c r="F31" s="199">
        <v>0</v>
      </c>
      <c r="G31" s="199">
        <v>0</v>
      </c>
      <c r="H31" s="199">
        <v>0</v>
      </c>
      <c r="I31" s="199">
        <v>-472.70724999999999</v>
      </c>
      <c r="J31" s="191">
        <f t="shared" si="0"/>
        <v>0</v>
      </c>
      <c r="K31" s="199">
        <v>0</v>
      </c>
      <c r="L31" s="199">
        <v>0</v>
      </c>
      <c r="M31" s="199">
        <v>0</v>
      </c>
      <c r="N31" s="199">
        <v>0</v>
      </c>
      <c r="O31" s="199">
        <v>0</v>
      </c>
      <c r="P31" s="191">
        <f t="shared" si="1"/>
        <v>0</v>
      </c>
      <c r="Q31" s="200">
        <f t="shared" ref="Q31:Q41" si="8">-IF(J31&lt;0,J31,0)</f>
        <v>0</v>
      </c>
      <c r="R31" s="200">
        <f t="shared" ref="R31:R36" si="9">IF(J31&gt;0,J31,0)</f>
        <v>0</v>
      </c>
      <c r="S31" s="193">
        <f t="shared" si="2"/>
        <v>0</v>
      </c>
      <c r="T31" s="201"/>
    </row>
    <row r="32" spans="1:20" s="172" customFormat="1" ht="18" customHeight="1" x14ac:dyDescent="0.2">
      <c r="A32" s="197"/>
      <c r="B32" s="194" t="s">
        <v>17</v>
      </c>
      <c r="C32" s="198" t="str">
        <f>"EQUIVALÊNCIA PATRIMONIAL "&amp;F6</f>
        <v>EQUIVALÊNCIA PATRIMONIAL PADTEC EUA</v>
      </c>
      <c r="D32" s="199">
        <v>-1372.4104399999999</v>
      </c>
      <c r="E32" s="199">
        <v>0</v>
      </c>
      <c r="F32" s="199">
        <v>0</v>
      </c>
      <c r="G32" s="199">
        <v>0</v>
      </c>
      <c r="H32" s="199">
        <v>1372.4104399999999</v>
      </c>
      <c r="I32" s="199">
        <v>0</v>
      </c>
      <c r="J32" s="191">
        <f t="shared" si="0"/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1">
        <f t="shared" si="1"/>
        <v>0</v>
      </c>
      <c r="Q32" s="200">
        <f t="shared" si="8"/>
        <v>0</v>
      </c>
      <c r="R32" s="200">
        <f t="shared" si="9"/>
        <v>0</v>
      </c>
      <c r="S32" s="193">
        <f t="shared" si="2"/>
        <v>0</v>
      </c>
      <c r="T32" s="201"/>
    </row>
    <row r="33" spans="1:20" s="172" customFormat="1" ht="18" customHeight="1" x14ac:dyDescent="0.2">
      <c r="A33" s="197"/>
      <c r="B33" s="194" t="s">
        <v>17</v>
      </c>
      <c r="C33" s="198" t="str">
        <f>"EQUIVALÊNCIA PATRIMONIAL "&amp;G6</f>
        <v>EQUIVALÊNCIA PATRIMONIAL PADTEC COLÔMBIA</v>
      </c>
      <c r="D33" s="199">
        <v>-1887.5818100000001</v>
      </c>
      <c r="E33" s="199">
        <v>0</v>
      </c>
      <c r="F33" s="199">
        <v>0</v>
      </c>
      <c r="G33" s="199">
        <v>0</v>
      </c>
      <c r="H33" s="199">
        <v>1887.5818100000001</v>
      </c>
      <c r="I33" s="199">
        <v>0</v>
      </c>
      <c r="J33" s="191">
        <f t="shared" si="0"/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1">
        <f t="shared" si="1"/>
        <v>0</v>
      </c>
      <c r="Q33" s="200">
        <f t="shared" si="8"/>
        <v>0</v>
      </c>
      <c r="R33" s="200">
        <f t="shared" si="9"/>
        <v>0</v>
      </c>
      <c r="S33" s="193">
        <f t="shared" si="2"/>
        <v>0</v>
      </c>
      <c r="T33" s="201"/>
    </row>
    <row r="34" spans="1:20" s="172" customFormat="1" ht="18" customHeight="1" x14ac:dyDescent="0.2">
      <c r="A34" s="197"/>
      <c r="B34" s="194" t="s">
        <v>17</v>
      </c>
      <c r="C34" s="198" t="str">
        <f>"PROVISÃO PERDA INVESTIMENTO "&amp;E6</f>
        <v>PROVISÃO PERDA INVESTIMENTO PADTEC ARGENTINA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1">
        <f t="shared" si="0"/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1">
        <f t="shared" si="1"/>
        <v>0</v>
      </c>
      <c r="Q34" s="200">
        <f t="shared" si="8"/>
        <v>0</v>
      </c>
      <c r="R34" s="200">
        <f t="shared" si="9"/>
        <v>0</v>
      </c>
      <c r="S34" s="193">
        <f t="shared" si="2"/>
        <v>0</v>
      </c>
      <c r="T34" s="201"/>
    </row>
    <row r="35" spans="1:20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EUA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1">
        <f t="shared" si="0"/>
        <v>0</v>
      </c>
      <c r="K35" s="199">
        <v>0</v>
      </c>
      <c r="L35" s="199">
        <v>0</v>
      </c>
      <c r="M35" s="199">
        <v>0</v>
      </c>
      <c r="N35" s="199">
        <v>0</v>
      </c>
      <c r="O35" s="199">
        <v>0</v>
      </c>
      <c r="P35" s="191">
        <f t="shared" si="1"/>
        <v>0</v>
      </c>
      <c r="Q35" s="200">
        <f t="shared" si="8"/>
        <v>0</v>
      </c>
      <c r="R35" s="200">
        <f t="shared" si="9"/>
        <v>0</v>
      </c>
      <c r="S35" s="193">
        <f t="shared" si="2"/>
        <v>0</v>
      </c>
      <c r="T35" s="201"/>
    </row>
    <row r="36" spans="1:20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COLÔMBIA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1">
        <f t="shared" si="0"/>
        <v>0</v>
      </c>
      <c r="K36" s="199">
        <v>0</v>
      </c>
      <c r="L36" s="199">
        <v>0</v>
      </c>
      <c r="M36" s="199">
        <v>0</v>
      </c>
      <c r="N36" s="199">
        <v>0</v>
      </c>
      <c r="O36" s="199">
        <v>0</v>
      </c>
      <c r="P36" s="191">
        <f t="shared" si="1"/>
        <v>0</v>
      </c>
      <c r="Q36" s="200">
        <f t="shared" si="8"/>
        <v>0</v>
      </c>
      <c r="R36" s="200">
        <f t="shared" si="9"/>
        <v>0</v>
      </c>
      <c r="S36" s="193">
        <f t="shared" si="2"/>
        <v>0</v>
      </c>
      <c r="T36" s="201"/>
    </row>
    <row r="37" spans="1:20" s="172" customFormat="1" ht="18" customHeight="1" x14ac:dyDescent="0.2">
      <c r="A37" s="197"/>
      <c r="B37" s="194" t="s">
        <v>17</v>
      </c>
      <c r="C37" s="198" t="s">
        <v>182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1">
        <f t="shared" si="0"/>
        <v>0</v>
      </c>
      <c r="K37" s="199">
        <v>1296.0521600000006</v>
      </c>
      <c r="L37" s="199">
        <v>0</v>
      </c>
      <c r="M37" s="199">
        <v>0</v>
      </c>
      <c r="N37" s="199">
        <v>0</v>
      </c>
      <c r="O37" s="199">
        <v>0</v>
      </c>
      <c r="P37" s="191">
        <f t="shared" si="1"/>
        <v>1296.0521600000006</v>
      </c>
      <c r="Q37" s="221">
        <f>IF(J62&lt;0,J62,0)</f>
        <v>0</v>
      </c>
      <c r="R37" s="221">
        <f>P37</f>
        <v>1296.0521600000006</v>
      </c>
      <c r="S37" s="193">
        <f t="shared" si="2"/>
        <v>0</v>
      </c>
      <c r="T37" s="201"/>
    </row>
    <row r="38" spans="1:20" s="172" customFormat="1" ht="18" customHeight="1" x14ac:dyDescent="0.2">
      <c r="A38" s="197"/>
      <c r="B38" s="194" t="s">
        <v>17</v>
      </c>
      <c r="C38" s="198" t="s">
        <v>183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1">
        <f t="shared" si="0"/>
        <v>0</v>
      </c>
      <c r="K38" s="199">
        <v>1043.6823299999999</v>
      </c>
      <c r="L38" s="199">
        <v>0</v>
      </c>
      <c r="M38" s="199">
        <v>0</v>
      </c>
      <c r="N38" s="199">
        <v>0</v>
      </c>
      <c r="O38" s="199">
        <v>-1043.6823299999999</v>
      </c>
      <c r="P38" s="191">
        <f t="shared" si="1"/>
        <v>0</v>
      </c>
      <c r="Q38" s="200">
        <f t="shared" si="8"/>
        <v>0</v>
      </c>
      <c r="R38" s="200">
        <f t="shared" ref="R38:R41" si="10">IF(J38&gt;0,J38,0)</f>
        <v>0</v>
      </c>
      <c r="S38" s="193">
        <f t="shared" si="2"/>
        <v>0</v>
      </c>
      <c r="T38" s="201"/>
    </row>
    <row r="39" spans="1:20" s="172" customFormat="1" ht="18" customHeight="1" x14ac:dyDescent="0.2">
      <c r="A39" s="197"/>
      <c r="B39" s="194" t="s">
        <v>17</v>
      </c>
      <c r="C39" s="198" t="s">
        <v>184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1">
        <f t="shared" si="0"/>
        <v>0</v>
      </c>
      <c r="K39" s="199">
        <v>0.26895000000000008</v>
      </c>
      <c r="L39" s="199">
        <v>0</v>
      </c>
      <c r="M39" s="199">
        <v>0</v>
      </c>
      <c r="N39" s="199">
        <v>0</v>
      </c>
      <c r="O39" s="199">
        <v>-0.26895000000000008</v>
      </c>
      <c r="P39" s="191">
        <f t="shared" si="1"/>
        <v>0</v>
      </c>
      <c r="Q39" s="200">
        <f t="shared" si="8"/>
        <v>0</v>
      </c>
      <c r="R39" s="200">
        <f t="shared" si="10"/>
        <v>0</v>
      </c>
      <c r="S39" s="193">
        <f t="shared" si="2"/>
        <v>0</v>
      </c>
      <c r="T39" s="201"/>
    </row>
    <row r="40" spans="1:20" s="172" customFormat="1" ht="18" customHeight="1" x14ac:dyDescent="0.2">
      <c r="A40" s="197"/>
      <c r="B40" s="194" t="s">
        <v>17</v>
      </c>
      <c r="C40" s="198" t="s">
        <v>185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1">
        <f t="shared" si="0"/>
        <v>0</v>
      </c>
      <c r="K40" s="199">
        <v>0</v>
      </c>
      <c r="L40" s="199">
        <v>0</v>
      </c>
      <c r="M40" s="199">
        <v>0</v>
      </c>
      <c r="N40" s="199">
        <v>0</v>
      </c>
      <c r="O40" s="199">
        <v>0</v>
      </c>
      <c r="P40" s="191">
        <f t="shared" si="1"/>
        <v>0</v>
      </c>
      <c r="Q40" s="200">
        <f t="shared" si="8"/>
        <v>0</v>
      </c>
      <c r="R40" s="200">
        <f t="shared" si="10"/>
        <v>0</v>
      </c>
      <c r="S40" s="193">
        <f t="shared" si="2"/>
        <v>0</v>
      </c>
      <c r="T40" s="201"/>
    </row>
    <row r="41" spans="1:20" s="172" customFormat="1" ht="18" customHeight="1" x14ac:dyDescent="0.2">
      <c r="A41" s="197"/>
      <c r="B41" s="194" t="s">
        <v>17</v>
      </c>
      <c r="C41" s="198" t="s">
        <v>186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1">
        <f t="shared" si="0"/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1">
        <f t="shared" si="1"/>
        <v>0</v>
      </c>
      <c r="Q41" s="200">
        <f t="shared" si="8"/>
        <v>0</v>
      </c>
      <c r="R41" s="200">
        <f t="shared" si="10"/>
        <v>0</v>
      </c>
      <c r="S41" s="193">
        <f t="shared" si="2"/>
        <v>0</v>
      </c>
      <c r="T41" s="201"/>
    </row>
    <row r="42" spans="1:20" s="172" customFormat="1" ht="18" customHeight="1" x14ac:dyDescent="0.2">
      <c r="A42" s="178"/>
      <c r="B42" s="194" t="s">
        <v>18</v>
      </c>
      <c r="C42" s="189" t="s">
        <v>187</v>
      </c>
      <c r="D42" s="190">
        <v>33.908469999999681</v>
      </c>
      <c r="E42" s="190">
        <v>0</v>
      </c>
      <c r="F42" s="190">
        <v>0</v>
      </c>
      <c r="G42" s="190">
        <v>0</v>
      </c>
      <c r="H42" s="190">
        <v>0</v>
      </c>
      <c r="I42" s="190">
        <v>0</v>
      </c>
      <c r="J42" s="191">
        <f t="shared" si="0"/>
        <v>33.908469999999681</v>
      </c>
      <c r="K42" s="190">
        <v>-750.89540999999997</v>
      </c>
      <c r="L42" s="190">
        <v>0</v>
      </c>
      <c r="M42" s="190">
        <v>0</v>
      </c>
      <c r="N42" s="190">
        <v>0</v>
      </c>
      <c r="O42" s="190">
        <v>0</v>
      </c>
      <c r="P42" s="191">
        <f t="shared" si="1"/>
        <v>-750.89540999999997</v>
      </c>
      <c r="Q42" s="190"/>
      <c r="R42" s="192"/>
      <c r="S42" s="193">
        <f t="shared" si="2"/>
        <v>-716.98694000000023</v>
      </c>
      <c r="T42" s="11"/>
    </row>
    <row r="43" spans="1:20" s="172" customFormat="1" ht="9.9499999999999993" customHeight="1" x14ac:dyDescent="0.2">
      <c r="A43" s="178"/>
      <c r="B43" s="179"/>
      <c r="C43" s="189" t="s">
        <v>167</v>
      </c>
      <c r="D43" s="195"/>
      <c r="E43" s="195"/>
      <c r="F43" s="195"/>
      <c r="G43" s="195"/>
      <c r="H43" s="195"/>
      <c r="I43" s="195"/>
      <c r="J43" s="191">
        <f t="shared" si="0"/>
        <v>0</v>
      </c>
      <c r="K43" s="195"/>
      <c r="L43" s="195"/>
      <c r="M43" s="195"/>
      <c r="N43" s="195"/>
      <c r="O43" s="195"/>
      <c r="P43" s="191">
        <f t="shared" si="1"/>
        <v>0</v>
      </c>
      <c r="Q43" s="190"/>
      <c r="R43" s="192"/>
      <c r="S43" s="193">
        <f t="shared" si="2"/>
        <v>0</v>
      </c>
      <c r="T43" s="11"/>
    </row>
    <row r="44" spans="1:20" s="172" customFormat="1" ht="18" customHeight="1" x14ac:dyDescent="0.2">
      <c r="A44" s="178"/>
      <c r="B44" s="194"/>
      <c r="C44" s="202" t="s">
        <v>188</v>
      </c>
      <c r="D44" s="203">
        <f t="shared" ref="D44:G44" si="11">SUM(D23:D42)</f>
        <v>-31822.769960000005</v>
      </c>
      <c r="E44" s="203">
        <f t="shared" si="11"/>
        <v>-542.20683766563729</v>
      </c>
      <c r="F44" s="203">
        <f t="shared" si="11"/>
        <v>-1372.4104362969692</v>
      </c>
      <c r="G44" s="203">
        <f t="shared" si="11"/>
        <v>-932.35356729997898</v>
      </c>
      <c r="H44" s="203">
        <f t="shared" ref="H44:I44" si="12">SUM(H23:H42)</f>
        <v>3259.9922500000002</v>
      </c>
      <c r="I44" s="203">
        <f t="shared" si="12"/>
        <v>-472.70724999999999</v>
      </c>
      <c r="J44" s="204">
        <f t="shared" si="0"/>
        <v>-31882.455801262589</v>
      </c>
      <c r="K44" s="203">
        <f t="shared" ref="K44:O44" si="13">SUM(K23:K42)</f>
        <v>1550.4143100000006</v>
      </c>
      <c r="L44" s="203">
        <f t="shared" si="13"/>
        <v>1043.6823299999999</v>
      </c>
      <c r="M44" s="203">
        <f t="shared" si="13"/>
        <v>0.32329000000000008</v>
      </c>
      <c r="N44" s="203">
        <f t="shared" si="13"/>
        <v>0</v>
      </c>
      <c r="O44" s="203">
        <f t="shared" si="13"/>
        <v>-1043.9512799999998</v>
      </c>
      <c r="P44" s="204">
        <f t="shared" si="1"/>
        <v>1550.4686500000007</v>
      </c>
      <c r="Q44" s="203">
        <f>SUM(Q23:Q42)</f>
        <v>0</v>
      </c>
      <c r="R44" s="205">
        <f>SUM(R23:R42)</f>
        <v>1296.0521600000006</v>
      </c>
      <c r="S44" s="206">
        <f t="shared" si="2"/>
        <v>-31628.03931126259</v>
      </c>
      <c r="T44" s="11"/>
    </row>
    <row r="45" spans="1:20" s="172" customFormat="1" ht="9.9499999999999993" customHeight="1" x14ac:dyDescent="0.2">
      <c r="A45" s="178"/>
      <c r="B45" s="194"/>
      <c r="C45" s="189" t="s">
        <v>167</v>
      </c>
      <c r="D45" s="195"/>
      <c r="E45" s="195"/>
      <c r="F45" s="195"/>
      <c r="G45" s="195"/>
      <c r="H45" s="195"/>
      <c r="I45" s="195"/>
      <c r="J45" s="191">
        <f t="shared" si="0"/>
        <v>0</v>
      </c>
      <c r="K45" s="195"/>
      <c r="L45" s="195"/>
      <c r="M45" s="195"/>
      <c r="N45" s="195"/>
      <c r="O45" s="195"/>
      <c r="P45" s="191">
        <f t="shared" si="1"/>
        <v>0</v>
      </c>
      <c r="Q45" s="190"/>
      <c r="R45" s="192"/>
      <c r="S45" s="193">
        <f t="shared" si="2"/>
        <v>0</v>
      </c>
      <c r="T45" s="11"/>
    </row>
    <row r="46" spans="1:20" s="172" customFormat="1" ht="18" customHeight="1" x14ac:dyDescent="0.2">
      <c r="A46" s="178"/>
      <c r="B46" s="194"/>
      <c r="C46" s="207" t="s">
        <v>189</v>
      </c>
      <c r="D46" s="186">
        <f t="shared" ref="D46:I46" si="14">D19+D44</f>
        <v>1146.7258600000059</v>
      </c>
      <c r="E46" s="186">
        <f t="shared" si="14"/>
        <v>675.29673972159526</v>
      </c>
      <c r="F46" s="186">
        <f t="shared" si="14"/>
        <v>-1372.4104362969692</v>
      </c>
      <c r="G46" s="186">
        <f t="shared" si="14"/>
        <v>-1883.8512684583827</v>
      </c>
      <c r="H46" s="186">
        <f t="shared" si="14"/>
        <v>4379.6623534070004</v>
      </c>
      <c r="I46" s="186">
        <f t="shared" si="14"/>
        <v>-1592.3773612490913</v>
      </c>
      <c r="J46" s="187">
        <f t="shared" si="0"/>
        <v>1353.0458871241581</v>
      </c>
      <c r="K46" s="186">
        <f t="shared" ref="K46:O46" si="15">K19+K44</f>
        <v>1550.4143100000006</v>
      </c>
      <c r="L46" s="186">
        <f t="shared" si="15"/>
        <v>1043.6823299999999</v>
      </c>
      <c r="M46" s="186">
        <f t="shared" si="15"/>
        <v>0.32329000000000008</v>
      </c>
      <c r="N46" s="186">
        <f t="shared" si="15"/>
        <v>0</v>
      </c>
      <c r="O46" s="186">
        <f t="shared" si="15"/>
        <v>-1043.9512799999998</v>
      </c>
      <c r="P46" s="187">
        <f t="shared" si="1"/>
        <v>1550.4686500000007</v>
      </c>
      <c r="Q46" s="186">
        <f>Q19+Q44</f>
        <v>0</v>
      </c>
      <c r="R46" s="186">
        <f>R19+R44</f>
        <v>1296.0521600000006</v>
      </c>
      <c r="S46" s="188">
        <f t="shared" si="2"/>
        <v>1607.4623771241581</v>
      </c>
      <c r="T46" s="11"/>
    </row>
    <row r="47" spans="1:20" s="172" customFormat="1" ht="9.9499999999999993" customHeight="1" x14ac:dyDescent="0.2">
      <c r="A47" s="178"/>
      <c r="B47" s="194"/>
      <c r="C47" s="189" t="s">
        <v>167</v>
      </c>
      <c r="D47" s="195"/>
      <c r="E47" s="195"/>
      <c r="F47" s="195"/>
      <c r="G47" s="195"/>
      <c r="H47" s="195"/>
      <c r="I47" s="195"/>
      <c r="J47" s="191">
        <f t="shared" si="0"/>
        <v>0</v>
      </c>
      <c r="K47" s="195"/>
      <c r="L47" s="195"/>
      <c r="M47" s="195"/>
      <c r="N47" s="195"/>
      <c r="O47" s="195"/>
      <c r="P47" s="191">
        <f t="shared" si="1"/>
        <v>0</v>
      </c>
      <c r="Q47" s="190"/>
      <c r="R47" s="192"/>
      <c r="S47" s="193">
        <f t="shared" si="2"/>
        <v>0</v>
      </c>
      <c r="T47" s="11"/>
    </row>
    <row r="48" spans="1:20" s="172" customFormat="1" ht="18" customHeight="1" x14ac:dyDescent="0.2">
      <c r="A48" s="178"/>
      <c r="B48" s="194"/>
      <c r="C48" s="189" t="s">
        <v>190</v>
      </c>
      <c r="D48" s="195"/>
      <c r="E48" s="195"/>
      <c r="F48" s="195"/>
      <c r="G48" s="195"/>
      <c r="H48" s="195"/>
      <c r="I48" s="195"/>
      <c r="J48" s="191">
        <f t="shared" si="0"/>
        <v>0</v>
      </c>
      <c r="K48" s="195"/>
      <c r="L48" s="195"/>
      <c r="M48" s="195"/>
      <c r="N48" s="195"/>
      <c r="O48" s="195"/>
      <c r="P48" s="191">
        <f t="shared" si="1"/>
        <v>0</v>
      </c>
      <c r="Q48" s="190"/>
      <c r="R48" s="192"/>
      <c r="S48" s="193">
        <f t="shared" si="2"/>
        <v>0</v>
      </c>
      <c r="T48" s="11"/>
    </row>
    <row r="49" spans="1:20" s="172" customFormat="1" ht="18" customHeight="1" x14ac:dyDescent="0.2">
      <c r="A49" s="178"/>
      <c r="B49" s="194" t="s">
        <v>21</v>
      </c>
      <c r="C49" s="189" t="s">
        <v>191</v>
      </c>
      <c r="D49" s="190">
        <v>-768.66662000000019</v>
      </c>
      <c r="E49" s="190">
        <v>-202.58948596842291</v>
      </c>
      <c r="F49" s="190">
        <v>0</v>
      </c>
      <c r="G49" s="190">
        <v>-3.7305411557254757</v>
      </c>
      <c r="H49" s="190">
        <v>0</v>
      </c>
      <c r="I49" s="190">
        <v>0</v>
      </c>
      <c r="J49" s="191">
        <f t="shared" si="0"/>
        <v>-974.98664712414859</v>
      </c>
      <c r="K49" s="190">
        <v>0</v>
      </c>
      <c r="L49" s="190">
        <v>0</v>
      </c>
      <c r="M49" s="190">
        <v>-5.4340000000000006E-2</v>
      </c>
      <c r="N49" s="190">
        <v>0</v>
      </c>
      <c r="O49" s="190">
        <v>0</v>
      </c>
      <c r="P49" s="191">
        <f t="shared" si="1"/>
        <v>-5.4340000000000006E-2</v>
      </c>
      <c r="Q49" s="190"/>
      <c r="R49" s="192"/>
      <c r="S49" s="193">
        <f t="shared" si="2"/>
        <v>-975.04098712414861</v>
      </c>
      <c r="T49" s="11"/>
    </row>
    <row r="50" spans="1:20" s="172" customFormat="1" ht="18" customHeight="1" x14ac:dyDescent="0.2">
      <c r="A50" s="178"/>
      <c r="B50" s="194" t="s">
        <v>22</v>
      </c>
      <c r="C50" s="189" t="s">
        <v>192</v>
      </c>
      <c r="D50" s="190">
        <v>0</v>
      </c>
      <c r="E50" s="190">
        <v>0</v>
      </c>
      <c r="F50" s="190">
        <v>0</v>
      </c>
      <c r="G50" s="190">
        <v>0</v>
      </c>
      <c r="H50" s="190">
        <v>0</v>
      </c>
      <c r="I50" s="190">
        <v>0</v>
      </c>
      <c r="J50" s="191">
        <f t="shared" si="0"/>
        <v>0</v>
      </c>
      <c r="K50" s="190">
        <v>0</v>
      </c>
      <c r="L50" s="190">
        <v>0</v>
      </c>
      <c r="M50" s="190">
        <v>0</v>
      </c>
      <c r="N50" s="190">
        <v>0</v>
      </c>
      <c r="O50" s="190">
        <v>0</v>
      </c>
      <c r="P50" s="191">
        <f t="shared" si="1"/>
        <v>0</v>
      </c>
      <c r="Q50" s="190"/>
      <c r="R50" s="192"/>
      <c r="S50" s="193">
        <f t="shared" si="2"/>
        <v>0</v>
      </c>
      <c r="T50" s="11"/>
    </row>
    <row r="51" spans="1:20" s="172" customFormat="1" ht="9.9499999999999993" customHeight="1" x14ac:dyDescent="0.2">
      <c r="A51" s="178"/>
      <c r="B51" s="179"/>
      <c r="C51" s="189" t="s">
        <v>167</v>
      </c>
      <c r="D51" s="195"/>
      <c r="E51" s="195"/>
      <c r="F51" s="195"/>
      <c r="G51" s="195"/>
      <c r="H51" s="195"/>
      <c r="I51" s="195"/>
      <c r="J51" s="191">
        <f t="shared" si="0"/>
        <v>0</v>
      </c>
      <c r="K51" s="195"/>
      <c r="L51" s="195"/>
      <c r="M51" s="195"/>
      <c r="N51" s="195"/>
      <c r="O51" s="195"/>
      <c r="P51" s="191">
        <f t="shared" si="1"/>
        <v>0</v>
      </c>
      <c r="Q51" s="190"/>
      <c r="R51" s="192"/>
      <c r="S51" s="193">
        <f t="shared" si="2"/>
        <v>0</v>
      </c>
      <c r="T51" s="11"/>
    </row>
    <row r="52" spans="1:20" s="172" customFormat="1" ht="36" customHeight="1" x14ac:dyDescent="0.2">
      <c r="A52" s="178"/>
      <c r="B52" s="194"/>
      <c r="C52" s="207" t="s">
        <v>193</v>
      </c>
      <c r="D52" s="186">
        <f>SUM(D46:D50)</f>
        <v>378.05924000000573</v>
      </c>
      <c r="E52" s="186">
        <f t="shared" ref="E52:R52" si="16">SUM(E46:E50)</f>
        <v>472.70725375317238</v>
      </c>
      <c r="F52" s="186">
        <f t="shared" si="16"/>
        <v>-1372.4104362969692</v>
      </c>
      <c r="G52" s="186">
        <f t="shared" si="16"/>
        <v>-1887.5818096141081</v>
      </c>
      <c r="H52" s="186">
        <f t="shared" si="16"/>
        <v>4379.6623534070004</v>
      </c>
      <c r="I52" s="186">
        <f t="shared" si="16"/>
        <v>-1592.3773612490913</v>
      </c>
      <c r="J52" s="187">
        <f t="shared" si="0"/>
        <v>378.05924000000959</v>
      </c>
      <c r="K52" s="186">
        <f t="shared" ref="K52:O52" si="17">SUM(K46:K50)</f>
        <v>1550.4143100000006</v>
      </c>
      <c r="L52" s="186">
        <f t="shared" si="17"/>
        <v>1043.6823299999999</v>
      </c>
      <c r="M52" s="186">
        <f t="shared" si="17"/>
        <v>0.26895000000000008</v>
      </c>
      <c r="N52" s="186">
        <f t="shared" si="17"/>
        <v>0</v>
      </c>
      <c r="O52" s="186">
        <f t="shared" si="17"/>
        <v>-1043.9512799999998</v>
      </c>
      <c r="P52" s="187">
        <f t="shared" si="1"/>
        <v>1550.414310000001</v>
      </c>
      <c r="Q52" s="186">
        <f t="shared" si="16"/>
        <v>0</v>
      </c>
      <c r="R52" s="186">
        <f t="shared" si="16"/>
        <v>1296.0521600000006</v>
      </c>
      <c r="S52" s="188">
        <f t="shared" si="2"/>
        <v>632.42139000000998</v>
      </c>
      <c r="T52" s="11"/>
    </row>
    <row r="53" spans="1:20" s="172" customFormat="1" ht="9.9499999999999993" customHeight="1" x14ac:dyDescent="0.2">
      <c r="A53" s="178"/>
      <c r="B53" s="179"/>
      <c r="C53" s="189" t="s">
        <v>167</v>
      </c>
      <c r="D53" s="195"/>
      <c r="E53" s="195"/>
      <c r="F53" s="195"/>
      <c r="G53" s="195"/>
      <c r="H53" s="195"/>
      <c r="I53" s="195"/>
      <c r="J53" s="191">
        <f t="shared" si="0"/>
        <v>0</v>
      </c>
      <c r="K53" s="195"/>
      <c r="L53" s="195"/>
      <c r="M53" s="195"/>
      <c r="N53" s="195"/>
      <c r="O53" s="195"/>
      <c r="P53" s="191">
        <f t="shared" si="1"/>
        <v>0</v>
      </c>
      <c r="Q53" s="190"/>
      <c r="R53" s="192"/>
      <c r="S53" s="193">
        <f t="shared" si="2"/>
        <v>0</v>
      </c>
      <c r="T53" s="11"/>
    </row>
    <row r="54" spans="1:20" s="172" customFormat="1" ht="18" customHeight="1" x14ac:dyDescent="0.2">
      <c r="A54" s="178"/>
      <c r="B54" s="194" t="s">
        <v>23</v>
      </c>
      <c r="C54" s="189" t="s">
        <v>194</v>
      </c>
      <c r="D54" s="190">
        <v>0</v>
      </c>
      <c r="E54" s="190">
        <v>0</v>
      </c>
      <c r="F54" s="190">
        <v>0</v>
      </c>
      <c r="G54" s="190">
        <v>0</v>
      </c>
      <c r="H54" s="190">
        <v>0</v>
      </c>
      <c r="I54" s="190">
        <v>0</v>
      </c>
      <c r="J54" s="191">
        <f t="shared" si="0"/>
        <v>0</v>
      </c>
      <c r="K54" s="190">
        <v>0</v>
      </c>
      <c r="L54" s="190">
        <v>0</v>
      </c>
      <c r="M54" s="190">
        <v>0</v>
      </c>
      <c r="N54" s="190">
        <v>0</v>
      </c>
      <c r="O54" s="190">
        <v>0</v>
      </c>
      <c r="P54" s="191">
        <f t="shared" si="1"/>
        <v>0</v>
      </c>
      <c r="Q54" s="190"/>
      <c r="R54" s="192"/>
      <c r="S54" s="193">
        <f t="shared" si="2"/>
        <v>0</v>
      </c>
      <c r="T54" s="11"/>
    </row>
    <row r="55" spans="1:20" s="172" customFormat="1" ht="18" customHeight="1" x14ac:dyDescent="0.2">
      <c r="A55" s="178"/>
      <c r="B55" s="194" t="s">
        <v>195</v>
      </c>
      <c r="C55" s="189" t="s">
        <v>196</v>
      </c>
      <c r="D55" s="190">
        <v>0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1">
        <f t="shared" si="0"/>
        <v>0</v>
      </c>
      <c r="K55" s="190">
        <v>0</v>
      </c>
      <c r="L55" s="190">
        <v>0</v>
      </c>
      <c r="M55" s="190">
        <v>0</v>
      </c>
      <c r="N55" s="190">
        <v>0</v>
      </c>
      <c r="O55" s="190">
        <v>0</v>
      </c>
      <c r="P55" s="191">
        <f t="shared" si="1"/>
        <v>0</v>
      </c>
      <c r="Q55" s="190"/>
      <c r="R55" s="192"/>
      <c r="S55" s="193">
        <f t="shared" si="2"/>
        <v>0</v>
      </c>
      <c r="T55" s="11"/>
    </row>
    <row r="56" spans="1:20" s="172" customFormat="1" ht="9.9499999999999993" customHeight="1" x14ac:dyDescent="0.2">
      <c r="A56" s="178"/>
      <c r="B56" s="194"/>
      <c r="C56" s="189" t="s">
        <v>167</v>
      </c>
      <c r="D56" s="195"/>
      <c r="E56" s="195"/>
      <c r="F56" s="195"/>
      <c r="G56" s="195"/>
      <c r="H56" s="195"/>
      <c r="I56" s="195"/>
      <c r="J56" s="191">
        <f t="shared" si="0"/>
        <v>0</v>
      </c>
      <c r="K56" s="195"/>
      <c r="L56" s="195"/>
      <c r="M56" s="195"/>
      <c r="N56" s="195"/>
      <c r="O56" s="195"/>
      <c r="P56" s="191">
        <f t="shared" si="1"/>
        <v>0</v>
      </c>
      <c r="Q56" s="190"/>
      <c r="R56" s="192"/>
      <c r="S56" s="193">
        <f t="shared" si="2"/>
        <v>0</v>
      </c>
      <c r="T56" s="11"/>
    </row>
    <row r="57" spans="1:20" s="172" customFormat="1" ht="54" customHeight="1" x14ac:dyDescent="0.2">
      <c r="A57" s="178"/>
      <c r="B57" s="194"/>
      <c r="C57" s="207" t="s">
        <v>197</v>
      </c>
      <c r="D57" s="186">
        <f>SUM(D52:D55)</f>
        <v>378.05924000000573</v>
      </c>
      <c r="E57" s="186">
        <f t="shared" ref="E57:R57" si="18">SUM(E52:E55)</f>
        <v>472.70725375317238</v>
      </c>
      <c r="F57" s="186">
        <f t="shared" si="18"/>
        <v>-1372.4104362969692</v>
      </c>
      <c r="G57" s="186">
        <f t="shared" si="18"/>
        <v>-1887.5818096141081</v>
      </c>
      <c r="H57" s="186">
        <f t="shared" si="18"/>
        <v>4379.6623534070004</v>
      </c>
      <c r="I57" s="186">
        <f t="shared" si="18"/>
        <v>-1592.3773612490913</v>
      </c>
      <c r="J57" s="187">
        <f t="shared" si="0"/>
        <v>378.05924000000959</v>
      </c>
      <c r="K57" s="186">
        <f t="shared" ref="K57:O57" si="19">SUM(K52:K55)</f>
        <v>1550.4143100000006</v>
      </c>
      <c r="L57" s="186">
        <f t="shared" si="19"/>
        <v>1043.6823299999999</v>
      </c>
      <c r="M57" s="186">
        <f t="shared" si="19"/>
        <v>0.26895000000000008</v>
      </c>
      <c r="N57" s="186">
        <f t="shared" si="19"/>
        <v>0</v>
      </c>
      <c r="O57" s="186">
        <f t="shared" si="19"/>
        <v>-1043.9512799999998</v>
      </c>
      <c r="P57" s="187">
        <f t="shared" si="1"/>
        <v>1550.414310000001</v>
      </c>
      <c r="Q57" s="186">
        <f t="shared" si="18"/>
        <v>0</v>
      </c>
      <c r="R57" s="186">
        <f t="shared" si="18"/>
        <v>1296.0521600000006</v>
      </c>
      <c r="S57" s="188">
        <f t="shared" si="2"/>
        <v>632.42139000000998</v>
      </c>
      <c r="T57" s="11"/>
    </row>
    <row r="58" spans="1:20" s="172" customFormat="1" ht="9.9499999999999993" customHeight="1" x14ac:dyDescent="0.2">
      <c r="A58" s="178"/>
      <c r="B58" s="194"/>
      <c r="C58" s="189"/>
      <c r="D58" s="195"/>
      <c r="E58" s="195"/>
      <c r="F58" s="195"/>
      <c r="G58" s="195"/>
      <c r="H58" s="195"/>
      <c r="I58" s="195"/>
      <c r="J58" s="191">
        <f t="shared" si="0"/>
        <v>0</v>
      </c>
      <c r="K58" s="195"/>
      <c r="L58" s="195"/>
      <c r="M58" s="195"/>
      <c r="N58" s="195"/>
      <c r="O58" s="195"/>
      <c r="P58" s="191">
        <f t="shared" si="1"/>
        <v>0</v>
      </c>
      <c r="Q58" s="190"/>
      <c r="R58" s="192"/>
      <c r="S58" s="193">
        <f t="shared" si="2"/>
        <v>0</v>
      </c>
      <c r="T58" s="11"/>
    </row>
    <row r="59" spans="1:20" s="172" customFormat="1" ht="18" customHeight="1" x14ac:dyDescent="0.2">
      <c r="A59" s="178"/>
      <c r="B59" s="194" t="s">
        <v>198</v>
      </c>
      <c r="C59" s="189" t="s">
        <v>199</v>
      </c>
      <c r="D59" s="190">
        <v>0</v>
      </c>
      <c r="E59" s="190">
        <v>0</v>
      </c>
      <c r="F59" s="190">
        <v>0</v>
      </c>
      <c r="G59" s="190">
        <v>0</v>
      </c>
      <c r="H59" s="190">
        <v>0</v>
      </c>
      <c r="I59" s="190">
        <v>0</v>
      </c>
      <c r="J59" s="191">
        <f t="shared" si="0"/>
        <v>0</v>
      </c>
      <c r="K59" s="190">
        <v>0</v>
      </c>
      <c r="L59" s="190">
        <v>0</v>
      </c>
      <c r="M59" s="190">
        <v>0</v>
      </c>
      <c r="N59" s="190">
        <v>0</v>
      </c>
      <c r="O59" s="190">
        <v>0</v>
      </c>
      <c r="P59" s="191">
        <f t="shared" si="1"/>
        <v>0</v>
      </c>
      <c r="Q59" s="190"/>
      <c r="R59" s="192"/>
      <c r="S59" s="193">
        <f t="shared" si="2"/>
        <v>0</v>
      </c>
      <c r="T59" s="11"/>
    </row>
    <row r="60" spans="1:20" s="172" customFormat="1" ht="18" customHeight="1" x14ac:dyDescent="0.2">
      <c r="A60" s="178"/>
      <c r="B60" s="194" t="s">
        <v>59</v>
      </c>
      <c r="C60" s="189" t="s">
        <v>200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1">
        <f t="shared" si="0"/>
        <v>0</v>
      </c>
      <c r="K60" s="190">
        <v>0</v>
      </c>
      <c r="L60" s="190">
        <v>0</v>
      </c>
      <c r="M60" s="190">
        <v>0</v>
      </c>
      <c r="N60" s="190">
        <v>0</v>
      </c>
      <c r="O60" s="190">
        <v>0</v>
      </c>
      <c r="P60" s="191">
        <f t="shared" si="1"/>
        <v>0</v>
      </c>
      <c r="Q60" s="190">
        <v>0</v>
      </c>
      <c r="R60" s="192">
        <v>0</v>
      </c>
      <c r="S60" s="193">
        <f t="shared" si="2"/>
        <v>0</v>
      </c>
      <c r="T60" s="11"/>
    </row>
    <row r="61" spans="1:20" s="172" customFormat="1" ht="9.9499999999999993" customHeight="1" x14ac:dyDescent="0.2">
      <c r="A61" s="178"/>
      <c r="B61" s="194"/>
      <c r="C61" s="189" t="s">
        <v>167</v>
      </c>
      <c r="D61" s="195"/>
      <c r="E61" s="195"/>
      <c r="F61" s="195"/>
      <c r="G61" s="195"/>
      <c r="H61" s="195"/>
      <c r="I61" s="195"/>
      <c r="J61" s="191">
        <f t="shared" si="0"/>
        <v>0</v>
      </c>
      <c r="K61" s="195"/>
      <c r="L61" s="195"/>
      <c r="M61" s="195"/>
      <c r="N61" s="195"/>
      <c r="O61" s="195"/>
      <c r="P61" s="191">
        <f t="shared" si="1"/>
        <v>0</v>
      </c>
      <c r="Q61" s="190"/>
      <c r="R61" s="192"/>
      <c r="S61" s="193">
        <f t="shared" si="2"/>
        <v>0</v>
      </c>
      <c r="T61" s="11"/>
    </row>
    <row r="62" spans="1:20" s="172" customFormat="1" ht="18" customHeight="1" x14ac:dyDescent="0.2">
      <c r="A62" s="178"/>
      <c r="B62" s="179"/>
      <c r="C62" s="185" t="s">
        <v>56</v>
      </c>
      <c r="D62" s="186">
        <f>D57+D59+D60</f>
        <v>378.05924000000573</v>
      </c>
      <c r="E62" s="186">
        <f t="shared" ref="E62:R62" si="20">E57+E59+E60</f>
        <v>472.70725375317238</v>
      </c>
      <c r="F62" s="186">
        <f t="shared" si="20"/>
        <v>-1372.4104362969692</v>
      </c>
      <c r="G62" s="186">
        <f t="shared" si="20"/>
        <v>-1887.5818096141081</v>
      </c>
      <c r="H62" s="186">
        <f t="shared" si="20"/>
        <v>4379.6623534070004</v>
      </c>
      <c r="I62" s="186">
        <f t="shared" si="20"/>
        <v>-1592.3773612490913</v>
      </c>
      <c r="J62" s="187">
        <f t="shared" si="0"/>
        <v>378.05924000000959</v>
      </c>
      <c r="K62" s="186">
        <f t="shared" ref="K62:O62" si="21">K57+K59+K60</f>
        <v>1550.4143100000006</v>
      </c>
      <c r="L62" s="186">
        <f t="shared" si="21"/>
        <v>1043.6823299999999</v>
      </c>
      <c r="M62" s="186">
        <f t="shared" si="21"/>
        <v>0.26895000000000008</v>
      </c>
      <c r="N62" s="186">
        <f t="shared" si="21"/>
        <v>0</v>
      </c>
      <c r="O62" s="186">
        <f t="shared" si="21"/>
        <v>-1043.9512799999998</v>
      </c>
      <c r="P62" s="187">
        <f t="shared" si="1"/>
        <v>1550.414310000001</v>
      </c>
      <c r="Q62" s="186">
        <f t="shared" si="20"/>
        <v>0</v>
      </c>
      <c r="R62" s="186">
        <f t="shared" si="20"/>
        <v>1296.0521600000006</v>
      </c>
      <c r="S62" s="188">
        <f t="shared" si="2"/>
        <v>632.42139000000998</v>
      </c>
      <c r="T62" s="11"/>
    </row>
    <row r="63" spans="1:20" s="172" customFormat="1" ht="9.9499999999999993" customHeight="1" x14ac:dyDescent="0.2">
      <c r="A63" s="178"/>
      <c r="B63" s="179"/>
      <c r="C63" s="189" t="s">
        <v>167</v>
      </c>
      <c r="D63" s="195"/>
      <c r="E63" s="195"/>
      <c r="F63" s="195"/>
      <c r="G63" s="195"/>
      <c r="H63" s="195"/>
      <c r="I63" s="195"/>
      <c r="J63" s="191">
        <f t="shared" si="0"/>
        <v>0</v>
      </c>
      <c r="K63" s="195"/>
      <c r="L63" s="195"/>
      <c r="M63" s="195"/>
      <c r="N63" s="195"/>
      <c r="O63" s="195"/>
      <c r="P63" s="191">
        <f t="shared" si="1"/>
        <v>0</v>
      </c>
      <c r="Q63" s="190"/>
      <c r="R63" s="192"/>
      <c r="S63" s="193">
        <f t="shared" si="2"/>
        <v>0</v>
      </c>
      <c r="T63" s="11"/>
    </row>
    <row r="64" spans="1:20" s="172" customFormat="1" ht="18" customHeight="1" x14ac:dyDescent="0.2">
      <c r="A64" s="197"/>
      <c r="B64" s="208"/>
      <c r="C64" s="209" t="s">
        <v>201</v>
      </c>
      <c r="D64" s="210">
        <f t="shared" ref="D64:G64" si="22">D19+D23+D24+D25+D27+SUM(D31:D42)+D54+D55+D26</f>
        <v>5989.1366700000044</v>
      </c>
      <c r="E64" s="210">
        <f t="shared" si="22"/>
        <v>532.84047553803396</v>
      </c>
      <c r="F64" s="210">
        <f t="shared" si="22"/>
        <v>-1366.9092535027826</v>
      </c>
      <c r="G64" s="210">
        <f t="shared" si="22"/>
        <v>-1687.430535810432</v>
      </c>
      <c r="H64" s="210">
        <f t="shared" ref="H64:I64" si="23">H19+H23+H24+H25+H27+SUM(H31:H42)+H54+H55+H26</f>
        <v>4379.6623534070004</v>
      </c>
      <c r="I64" s="210">
        <f t="shared" si="23"/>
        <v>-1592.3773612490913</v>
      </c>
      <c r="J64" s="210">
        <f t="shared" si="0"/>
        <v>6254.9223483827336</v>
      </c>
      <c r="K64" s="210">
        <f t="shared" ref="K64:O64" si="24">K19+K23+K24+K25+K27+SUM(K31:K42)+K54+K55+K26</f>
        <v>1480.7013100000011</v>
      </c>
      <c r="L64" s="210">
        <f t="shared" si="24"/>
        <v>1099.5690299999999</v>
      </c>
      <c r="M64" s="210">
        <f t="shared" si="24"/>
        <v>-10.96998</v>
      </c>
      <c r="N64" s="210">
        <f t="shared" si="24"/>
        <v>0</v>
      </c>
      <c r="O64" s="210">
        <f t="shared" si="24"/>
        <v>-1043.9512799999998</v>
      </c>
      <c r="P64" s="210">
        <f t="shared" si="1"/>
        <v>1525.3490800000013</v>
      </c>
      <c r="Q64" s="210">
        <f>Q19+Q23+Q24+Q25+Q27+SUM(Q31:Q42)+Q54+Q55+Q26</f>
        <v>0</v>
      </c>
      <c r="R64" s="210">
        <f>R19+R23+R24+R25+R27+SUM(R31:R42)+R54+R55+R26</f>
        <v>1296.0521600000006</v>
      </c>
      <c r="S64" s="210">
        <f t="shared" si="2"/>
        <v>6484.2192683827343</v>
      </c>
      <c r="T64" s="201"/>
    </row>
    <row r="65" spans="1:20" s="172" customFormat="1" ht="9.9499999999999993" customHeight="1" x14ac:dyDescent="0.2">
      <c r="A65" s="178"/>
      <c r="B65" s="208"/>
      <c r="C65" s="189"/>
      <c r="D65" s="195"/>
      <c r="E65" s="195"/>
      <c r="F65" s="195"/>
      <c r="G65" s="195"/>
      <c r="H65" s="195"/>
      <c r="I65" s="195"/>
      <c r="J65" s="191">
        <f t="shared" si="0"/>
        <v>0</v>
      </c>
      <c r="K65" s="195"/>
      <c r="L65" s="195"/>
      <c r="M65" s="195"/>
      <c r="N65" s="195"/>
      <c r="O65" s="195"/>
      <c r="P65" s="191">
        <f t="shared" si="1"/>
        <v>0</v>
      </c>
      <c r="Q65" s="190"/>
      <c r="R65" s="192"/>
      <c r="S65" s="193">
        <f t="shared" si="2"/>
        <v>0</v>
      </c>
      <c r="T65" s="11"/>
    </row>
    <row r="66" spans="1:20" s="172" customFormat="1" ht="18" customHeight="1" x14ac:dyDescent="0.2">
      <c r="A66" s="197"/>
      <c r="B66" s="208"/>
      <c r="C66" s="209" t="s">
        <v>202</v>
      </c>
      <c r="D66" s="210">
        <v>3312.6406799999995</v>
      </c>
      <c r="E66" s="210">
        <v>0.69681889226465055</v>
      </c>
      <c r="F66" s="210">
        <v>3.8963518253041074</v>
      </c>
      <c r="G66" s="210">
        <v>2.5923432343882564</v>
      </c>
      <c r="H66" s="210">
        <v>0</v>
      </c>
      <c r="I66" s="210">
        <v>0</v>
      </c>
      <c r="J66" s="210">
        <f t="shared" si="0"/>
        <v>3319.8261939519566</v>
      </c>
      <c r="K66" s="210">
        <v>1.48752</v>
      </c>
      <c r="L66" s="210">
        <v>0</v>
      </c>
      <c r="M66" s="210">
        <v>0</v>
      </c>
      <c r="N66" s="210">
        <v>0</v>
      </c>
      <c r="O66" s="210">
        <v>0</v>
      </c>
      <c r="P66" s="210">
        <f t="shared" si="1"/>
        <v>1.48752</v>
      </c>
      <c r="Q66" s="210">
        <v>0</v>
      </c>
      <c r="R66" s="211">
        <v>0</v>
      </c>
      <c r="S66" s="212">
        <f t="shared" si="2"/>
        <v>3321.3137139519567</v>
      </c>
      <c r="T66" s="201"/>
    </row>
    <row r="67" spans="1:20" s="172" customFormat="1" ht="9.9499999999999993" customHeight="1" x14ac:dyDescent="0.2">
      <c r="A67" s="178"/>
      <c r="B67" s="208"/>
      <c r="C67" s="189"/>
      <c r="D67" s="195"/>
      <c r="E67" s="195"/>
      <c r="F67" s="195"/>
      <c r="G67" s="195"/>
      <c r="H67" s="195"/>
      <c r="I67" s="195"/>
      <c r="J67" s="191">
        <f t="shared" si="0"/>
        <v>0</v>
      </c>
      <c r="K67" s="195"/>
      <c r="L67" s="195"/>
      <c r="M67" s="195"/>
      <c r="N67" s="195"/>
      <c r="O67" s="195"/>
      <c r="P67" s="191">
        <f t="shared" si="1"/>
        <v>0</v>
      </c>
      <c r="Q67" s="190"/>
      <c r="R67" s="192"/>
      <c r="S67" s="193">
        <f t="shared" si="2"/>
        <v>0</v>
      </c>
      <c r="T67" s="11"/>
    </row>
    <row r="68" spans="1:20" s="172" customFormat="1" ht="18" customHeight="1" x14ac:dyDescent="0.2">
      <c r="A68" s="197"/>
      <c r="B68" s="208"/>
      <c r="C68" s="209" t="s">
        <v>203</v>
      </c>
      <c r="D68" s="210">
        <v>2224.7748199999996</v>
      </c>
      <c r="E68" s="210">
        <v>0</v>
      </c>
      <c r="F68" s="210">
        <v>8.8188167332742591</v>
      </c>
      <c r="G68" s="210">
        <v>0</v>
      </c>
      <c r="H68" s="210">
        <v>0</v>
      </c>
      <c r="I68" s="210">
        <v>0</v>
      </c>
      <c r="J68" s="210">
        <f t="shared" si="0"/>
        <v>2233.5936367332738</v>
      </c>
      <c r="K68" s="210">
        <v>0</v>
      </c>
      <c r="L68" s="210">
        <v>0</v>
      </c>
      <c r="M68" s="210">
        <v>0</v>
      </c>
      <c r="N68" s="210">
        <v>0</v>
      </c>
      <c r="O68" s="210">
        <v>0</v>
      </c>
      <c r="P68" s="210">
        <f t="shared" si="1"/>
        <v>0</v>
      </c>
      <c r="Q68" s="210">
        <v>0</v>
      </c>
      <c r="R68" s="211">
        <v>0</v>
      </c>
      <c r="S68" s="212">
        <f t="shared" si="2"/>
        <v>2233.5936367332738</v>
      </c>
      <c r="T68" s="201"/>
    </row>
    <row r="69" spans="1:20" s="172" customFormat="1" ht="9.9499999999999993" customHeight="1" x14ac:dyDescent="0.2">
      <c r="A69" s="178"/>
      <c r="B69" s="208"/>
      <c r="C69" s="189"/>
      <c r="D69" s="195"/>
      <c r="E69" s="195"/>
      <c r="F69" s="195"/>
      <c r="G69" s="195"/>
      <c r="H69" s="195"/>
      <c r="I69" s="195"/>
      <c r="J69" s="191">
        <f t="shared" si="0"/>
        <v>0</v>
      </c>
      <c r="K69" s="195"/>
      <c r="L69" s="195"/>
      <c r="M69" s="195"/>
      <c r="N69" s="195"/>
      <c r="O69" s="195"/>
      <c r="P69" s="191">
        <f t="shared" si="1"/>
        <v>0</v>
      </c>
      <c r="Q69" s="190"/>
      <c r="R69" s="192"/>
      <c r="S69" s="193">
        <f t="shared" si="2"/>
        <v>0</v>
      </c>
      <c r="T69" s="11"/>
    </row>
    <row r="70" spans="1:20" s="172" customFormat="1" ht="18" customHeight="1" x14ac:dyDescent="0.2">
      <c r="A70" s="197"/>
      <c r="B70" s="208"/>
      <c r="C70" s="209" t="s">
        <v>204</v>
      </c>
      <c r="D70" s="210">
        <f>D64+D66+D68</f>
        <v>11526.552170000003</v>
      </c>
      <c r="E70" s="210">
        <f t="shared" ref="E70:R70" si="25">E64+E66+E68</f>
        <v>533.53729443029863</v>
      </c>
      <c r="F70" s="210">
        <f t="shared" si="25"/>
        <v>-1354.1940849442044</v>
      </c>
      <c r="G70" s="210">
        <f t="shared" si="25"/>
        <v>-1684.8381925760439</v>
      </c>
      <c r="H70" s="210">
        <f t="shared" si="25"/>
        <v>4379.6623534070004</v>
      </c>
      <c r="I70" s="210">
        <f t="shared" si="25"/>
        <v>-1592.3773612490913</v>
      </c>
      <c r="J70" s="210">
        <f t="shared" si="0"/>
        <v>11808.342179067962</v>
      </c>
      <c r="K70" s="210">
        <f t="shared" ref="K70:O70" si="26">K64+K66+K68</f>
        <v>1482.188830000001</v>
      </c>
      <c r="L70" s="210">
        <f t="shared" si="26"/>
        <v>1099.5690299999999</v>
      </c>
      <c r="M70" s="210">
        <f t="shared" si="26"/>
        <v>-10.96998</v>
      </c>
      <c r="N70" s="210">
        <f t="shared" si="26"/>
        <v>0</v>
      </c>
      <c r="O70" s="210">
        <f t="shared" si="26"/>
        <v>-1043.9512799999998</v>
      </c>
      <c r="P70" s="210">
        <f t="shared" si="1"/>
        <v>1526.836600000001</v>
      </c>
      <c r="Q70" s="210">
        <f t="shared" si="25"/>
        <v>0</v>
      </c>
      <c r="R70" s="210">
        <f t="shared" si="25"/>
        <v>1296.0521600000006</v>
      </c>
      <c r="S70" s="210">
        <f t="shared" si="2"/>
        <v>12039.126619067962</v>
      </c>
      <c r="T70" s="201"/>
    </row>
    <row r="71" spans="1:20" s="172" customFormat="1" ht="9.9499999999999993" customHeight="1" thickBot="1" x14ac:dyDescent="0.25">
      <c r="A71" s="178"/>
      <c r="B71" s="208"/>
      <c r="C71" s="213" t="s">
        <v>167</v>
      </c>
      <c r="D71" s="214"/>
      <c r="E71" s="214"/>
      <c r="F71" s="214"/>
      <c r="G71" s="214"/>
      <c r="H71" s="214"/>
      <c r="I71" s="214"/>
      <c r="J71" s="215"/>
      <c r="K71" s="214"/>
      <c r="L71" s="214"/>
      <c r="M71" s="214"/>
      <c r="N71" s="214"/>
      <c r="O71" s="214"/>
      <c r="P71" s="215"/>
      <c r="Q71" s="214"/>
      <c r="R71" s="216"/>
      <c r="S71" s="217">
        <f t="shared" si="2"/>
        <v>0</v>
      </c>
      <c r="T71" s="11"/>
    </row>
    <row r="72" spans="1:20" s="160" customFormat="1" ht="18" customHeight="1" x14ac:dyDescent="0.2">
      <c r="A72" s="218"/>
      <c r="B72" s="208"/>
      <c r="C72" s="170" t="s">
        <v>167</v>
      </c>
      <c r="D72" s="170"/>
      <c r="E72" s="170"/>
      <c r="F72" s="170"/>
      <c r="G72" s="170"/>
      <c r="H72" s="170"/>
      <c r="I72" s="170"/>
      <c r="J72" s="219"/>
      <c r="K72" s="170"/>
      <c r="L72" s="170"/>
      <c r="M72" s="170"/>
      <c r="N72" s="170"/>
      <c r="O72" s="170"/>
      <c r="P72" s="219"/>
      <c r="Q72" s="170"/>
      <c r="R72" s="170"/>
      <c r="S72" s="220"/>
      <c r="T72" s="170"/>
    </row>
  </sheetData>
  <mergeCells count="7">
    <mergeCell ref="S2:S3"/>
    <mergeCell ref="C6:C8"/>
    <mergeCell ref="J6:J8"/>
    <mergeCell ref="P6:P8"/>
    <mergeCell ref="S6:S8"/>
    <mergeCell ref="Q7:Q8"/>
    <mergeCell ref="R7:R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3"/>
  <sheetViews>
    <sheetView showGridLines="0" zoomScaleNormal="100" workbookViewId="0">
      <pane xSplit="3" ySplit="8" topLeftCell="D9" activePane="bottomRight" state="frozen"/>
      <selection activeCell="B3" sqref="B3:D3"/>
      <selection pane="topRight" activeCell="B3" sqref="B3:D3"/>
      <selection pane="bottomLeft" activeCell="B3" sqref="B3:D3"/>
      <selection pane="bottomRight" activeCell="I17" activeCellId="1" sqref="D17:F17 I17"/>
    </sheetView>
  </sheetViews>
  <sheetFormatPr defaultColWidth="18.7109375" defaultRowHeight="18" customHeight="1" outlineLevelCol="1" x14ac:dyDescent="0.2"/>
  <cols>
    <col min="1" max="1" width="1.42578125" customWidth="1"/>
    <col min="2" max="2" width="30.7109375" customWidth="1" outlineLevel="1"/>
    <col min="3" max="3" width="50.7109375" customWidth="1"/>
    <col min="4" max="10" width="17.7109375" customWidth="1" outlineLevel="1"/>
    <col min="11" max="11" width="17.7109375" customWidth="1"/>
    <col min="12" max="16" width="17.7109375" customWidth="1" outlineLevel="1"/>
    <col min="17" max="17" width="17.7109375" customWidth="1"/>
    <col min="18" max="19" width="17.7109375" customWidth="1" outlineLevel="1"/>
    <col min="20" max="20" width="18.7109375" customWidth="1"/>
    <col min="21" max="21" width="1.42578125" customWidth="1"/>
  </cols>
  <sheetData>
    <row r="1" spans="1:21" s="160" customFormat="1" ht="9.9499999999999993" customHeight="1" x14ac:dyDescent="0.2">
      <c r="A1"/>
      <c r="B1"/>
      <c r="C1" s="159"/>
      <c r="D1" s="160">
        <v>0</v>
      </c>
      <c r="E1" s="160">
        <v>0</v>
      </c>
      <c r="F1" s="160">
        <v>0</v>
      </c>
      <c r="G1" s="160">
        <v>0</v>
      </c>
      <c r="H1" s="160">
        <v>0</v>
      </c>
      <c r="I1" s="160">
        <v>0</v>
      </c>
      <c r="J1" s="160">
        <v>0</v>
      </c>
      <c r="K1" s="161">
        <v>0</v>
      </c>
      <c r="L1" s="160">
        <v>0</v>
      </c>
      <c r="M1" s="160">
        <v>0</v>
      </c>
      <c r="N1" s="160">
        <v>0</v>
      </c>
      <c r="O1" s="160">
        <v>0</v>
      </c>
      <c r="P1" s="160">
        <v>0</v>
      </c>
      <c r="Q1" s="160">
        <v>0</v>
      </c>
      <c r="R1" s="159"/>
      <c r="S1" s="159"/>
      <c r="T1" s="162">
        <f>(T63-L63)*1000</f>
        <v>5027252.279636546</v>
      </c>
      <c r="U1" s="159"/>
    </row>
    <row r="2" spans="1:21" s="166" customFormat="1" ht="18" customHeight="1" x14ac:dyDescent="0.2">
      <c r="A2"/>
      <c r="B2"/>
      <c r="C2" s="163" t="s">
        <v>154</v>
      </c>
      <c r="D2" s="160"/>
      <c r="E2" s="160"/>
      <c r="F2" s="164"/>
      <c r="G2" s="164"/>
      <c r="H2" s="164"/>
      <c r="I2" s="164"/>
      <c r="J2" s="164"/>
      <c r="K2" s="165"/>
      <c r="L2" s="164"/>
      <c r="M2" s="164"/>
      <c r="N2" s="164"/>
      <c r="O2" s="164"/>
      <c r="P2" s="164"/>
      <c r="Q2" s="165"/>
      <c r="R2" s="164"/>
      <c r="S2" s="164"/>
      <c r="T2" s="359" t="s">
        <v>155</v>
      </c>
      <c r="U2" s="164"/>
    </row>
    <row r="3" spans="1:21" s="166" customFormat="1" ht="18" customHeight="1" x14ac:dyDescent="0.2">
      <c r="A3"/>
      <c r="B3"/>
      <c r="C3" s="163" t="s">
        <v>156</v>
      </c>
      <c r="D3" s="162"/>
      <c r="E3" s="162"/>
      <c r="F3" s="164"/>
      <c r="G3" s="164"/>
      <c r="H3" s="164"/>
      <c r="I3" s="164"/>
      <c r="J3" s="164"/>
      <c r="K3" s="165"/>
      <c r="L3" s="164"/>
      <c r="M3" s="164"/>
      <c r="N3" s="164"/>
      <c r="O3" s="164"/>
      <c r="P3" s="164"/>
      <c r="Q3" s="165"/>
      <c r="R3" s="167"/>
      <c r="S3" s="164"/>
      <c r="T3" s="360"/>
      <c r="U3" s="164"/>
    </row>
    <row r="4" spans="1:21" s="166" customFormat="1" ht="18" customHeight="1" x14ac:dyDescent="0.2">
      <c r="A4"/>
      <c r="B4"/>
      <c r="C4" s="168" t="s">
        <v>157</v>
      </c>
      <c r="D4" s="164"/>
      <c r="E4" s="164"/>
      <c r="F4" s="164"/>
      <c r="G4" s="164"/>
      <c r="H4" s="164"/>
      <c r="I4" s="164"/>
      <c r="J4" s="164"/>
      <c r="K4" s="165"/>
      <c r="L4" s="164"/>
      <c r="M4" s="164"/>
      <c r="N4" s="164"/>
      <c r="O4" s="164"/>
      <c r="P4" s="164"/>
      <c r="Q4" s="165"/>
      <c r="R4" s="167"/>
      <c r="S4" s="164"/>
      <c r="T4" s="169">
        <f>P8</f>
        <v>44012</v>
      </c>
      <c r="U4" s="164"/>
    </row>
    <row r="5" spans="1:21" s="172" customFormat="1" ht="9.9499999999999993" customHeight="1" thickBot="1" x14ac:dyDescent="0.25">
      <c r="A5"/>
      <c r="B5"/>
      <c r="C5" s="170"/>
      <c r="D5" s="11"/>
      <c r="E5" s="11"/>
      <c r="F5" s="11"/>
      <c r="G5" s="11"/>
      <c r="H5" s="11"/>
      <c r="I5" s="11"/>
      <c r="J5" s="11"/>
      <c r="K5" s="171"/>
      <c r="L5" s="11"/>
      <c r="M5" s="11"/>
      <c r="N5" s="11"/>
      <c r="O5" s="11"/>
      <c r="P5" s="11"/>
      <c r="Q5" s="171"/>
      <c r="R5" s="11"/>
      <c r="S5" s="11"/>
      <c r="T5" s="171"/>
      <c r="U5" s="11"/>
    </row>
    <row r="6" spans="1:21" s="166" customFormat="1" ht="18" customHeight="1" x14ac:dyDescent="0.2">
      <c r="A6"/>
      <c r="B6"/>
      <c r="C6" s="361" t="s">
        <v>158</v>
      </c>
      <c r="D6" s="173" t="s">
        <v>159</v>
      </c>
      <c r="E6" s="173" t="s">
        <v>205</v>
      </c>
      <c r="F6" s="173" t="s">
        <v>208</v>
      </c>
      <c r="G6" s="173" t="s">
        <v>209</v>
      </c>
      <c r="H6" s="173" t="s">
        <v>210</v>
      </c>
      <c r="I6" s="173" t="s">
        <v>165</v>
      </c>
      <c r="J6" s="173" t="s">
        <v>166</v>
      </c>
      <c r="K6" s="363" t="s">
        <v>160</v>
      </c>
      <c r="L6" s="173" t="s">
        <v>211</v>
      </c>
      <c r="M6" s="173" t="s">
        <v>212</v>
      </c>
      <c r="N6" s="173" t="s">
        <v>213</v>
      </c>
      <c r="O6" s="173" t="s">
        <v>165</v>
      </c>
      <c r="P6" s="173" t="s">
        <v>166</v>
      </c>
      <c r="Q6" s="363" t="s">
        <v>161</v>
      </c>
      <c r="R6" s="174" t="s">
        <v>162</v>
      </c>
      <c r="S6" s="175"/>
      <c r="T6" s="366" t="s">
        <v>163</v>
      </c>
      <c r="U6" s="164"/>
    </row>
    <row r="7" spans="1:21" s="166" customFormat="1" ht="18" customHeight="1" x14ac:dyDescent="0.2">
      <c r="A7"/>
      <c r="B7"/>
      <c r="C7" s="362"/>
      <c r="D7" s="176" t="s">
        <v>164</v>
      </c>
      <c r="E7" s="176" t="s">
        <v>164</v>
      </c>
      <c r="F7" s="176" t="s">
        <v>164</v>
      </c>
      <c r="G7" s="176" t="s">
        <v>164</v>
      </c>
      <c r="H7" s="176" t="s">
        <v>164</v>
      </c>
      <c r="I7" s="176" t="s">
        <v>164</v>
      </c>
      <c r="J7" s="176" t="s">
        <v>164</v>
      </c>
      <c r="K7" s="364"/>
      <c r="L7" s="176" t="s">
        <v>164</v>
      </c>
      <c r="M7" s="176" t="s">
        <v>164</v>
      </c>
      <c r="N7" s="176" t="s">
        <v>164</v>
      </c>
      <c r="O7" s="176" t="s">
        <v>164</v>
      </c>
      <c r="P7" s="176" t="s">
        <v>164</v>
      </c>
      <c r="Q7" s="364"/>
      <c r="R7" s="368" t="s">
        <v>165</v>
      </c>
      <c r="S7" s="369" t="s">
        <v>166</v>
      </c>
      <c r="T7" s="367"/>
      <c r="U7" s="164"/>
    </row>
    <row r="8" spans="1:21" s="166" customFormat="1" ht="18" customHeight="1" thickBot="1" x14ac:dyDescent="0.25">
      <c r="A8"/>
      <c r="B8"/>
      <c r="C8" s="362"/>
      <c r="D8" s="177">
        <v>44012</v>
      </c>
      <c r="E8" s="177">
        <v>44012</v>
      </c>
      <c r="F8" s="177">
        <v>44012</v>
      </c>
      <c r="G8" s="177">
        <v>44012</v>
      </c>
      <c r="H8" s="177">
        <v>44012</v>
      </c>
      <c r="I8" s="177">
        <v>44012</v>
      </c>
      <c r="J8" s="177">
        <v>44012</v>
      </c>
      <c r="K8" s="365"/>
      <c r="L8" s="177">
        <v>44012</v>
      </c>
      <c r="M8" s="177">
        <v>44012</v>
      </c>
      <c r="N8" s="177">
        <v>44012</v>
      </c>
      <c r="O8" s="177">
        <v>44012</v>
      </c>
      <c r="P8" s="177">
        <v>44012</v>
      </c>
      <c r="Q8" s="365"/>
      <c r="R8" s="368"/>
      <c r="S8" s="369"/>
      <c r="T8" s="367"/>
      <c r="U8" s="164"/>
    </row>
    <row r="9" spans="1:21" s="172" customFormat="1" ht="9.9499999999999993" customHeight="1" x14ac:dyDescent="0.2">
      <c r="A9" s="178"/>
      <c r="B9" s="179"/>
      <c r="C9" s="180" t="s">
        <v>167</v>
      </c>
      <c r="D9" s="181"/>
      <c r="E9" s="181"/>
      <c r="F9" s="181"/>
      <c r="G9" s="181"/>
      <c r="H9" s="181"/>
      <c r="I9" s="181"/>
      <c r="J9" s="181"/>
      <c r="K9" s="182"/>
      <c r="L9" s="181"/>
      <c r="M9" s="181"/>
      <c r="N9" s="181"/>
      <c r="O9" s="181"/>
      <c r="P9" s="181"/>
      <c r="Q9" s="182"/>
      <c r="R9" s="181"/>
      <c r="S9" s="183"/>
      <c r="T9" s="184"/>
      <c r="U9" s="11"/>
    </row>
    <row r="10" spans="1:21" s="172" customFormat="1" ht="18" customHeight="1" x14ac:dyDescent="0.2">
      <c r="A10" s="178"/>
      <c r="B10" s="179" t="s">
        <v>3</v>
      </c>
      <c r="C10" s="185" t="s">
        <v>168</v>
      </c>
      <c r="D10" s="186">
        <v>129643.04991999999</v>
      </c>
      <c r="E10" s="186">
        <v>0</v>
      </c>
      <c r="F10" s="186">
        <v>1053.1607432097076</v>
      </c>
      <c r="G10" s="186">
        <v>0</v>
      </c>
      <c r="H10" s="186">
        <v>377.2151996279419</v>
      </c>
      <c r="I10" s="186">
        <v>0</v>
      </c>
      <c r="J10" s="186">
        <v>-2517.5389200000004</v>
      </c>
      <c r="K10" s="187">
        <f>SUM(D10:J10)</f>
        <v>128555.88694283763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7">
        <f>SUM(L10:P10)</f>
        <v>0</v>
      </c>
      <c r="R10" s="186"/>
      <c r="S10" s="186"/>
      <c r="T10" s="188">
        <f>K10+Q10+R10-S10</f>
        <v>128555.88694283763</v>
      </c>
      <c r="U10" s="11"/>
    </row>
    <row r="11" spans="1:21" s="172" customFormat="1" ht="9.9499999999999993" customHeight="1" x14ac:dyDescent="0.2">
      <c r="A11" s="178"/>
      <c r="B11" s="179"/>
      <c r="C11" s="189" t="s">
        <v>167</v>
      </c>
      <c r="D11" s="190"/>
      <c r="E11" s="190"/>
      <c r="F11" s="190"/>
      <c r="G11" s="190"/>
      <c r="H11" s="190"/>
      <c r="I11" s="190"/>
      <c r="J11" s="190"/>
      <c r="K11" s="191">
        <f t="shared" ref="K11:K71" si="0">SUM(D11:J11)</f>
        <v>0</v>
      </c>
      <c r="L11" s="190"/>
      <c r="M11" s="190"/>
      <c r="N11" s="190"/>
      <c r="O11" s="190"/>
      <c r="P11" s="190"/>
      <c r="Q11" s="191">
        <f t="shared" ref="Q11:Q71" si="1">SUM(L11:P11)</f>
        <v>0</v>
      </c>
      <c r="R11" s="190"/>
      <c r="S11" s="192"/>
      <c r="T11" s="193">
        <f t="shared" ref="T11:T72" si="2">K11+Q11+R11-S11</f>
        <v>0</v>
      </c>
      <c r="U11" s="11"/>
    </row>
    <row r="12" spans="1:21" s="172" customFormat="1" ht="18" customHeight="1" x14ac:dyDescent="0.2">
      <c r="A12" s="178"/>
      <c r="B12" s="194" t="s">
        <v>4</v>
      </c>
      <c r="C12" s="189" t="s">
        <v>169</v>
      </c>
      <c r="D12" s="190">
        <v>-18737.360689999998</v>
      </c>
      <c r="E12" s="190">
        <v>0</v>
      </c>
      <c r="F12" s="190">
        <v>-31.069005644048698</v>
      </c>
      <c r="G12" s="190">
        <v>0</v>
      </c>
      <c r="H12" s="190">
        <v>0</v>
      </c>
      <c r="I12" s="190">
        <v>0</v>
      </c>
      <c r="J12" s="190">
        <v>0</v>
      </c>
      <c r="K12" s="191">
        <f t="shared" si="0"/>
        <v>-18768.429695644045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1">
        <f t="shared" si="1"/>
        <v>0</v>
      </c>
      <c r="R12" s="190"/>
      <c r="S12" s="192"/>
      <c r="T12" s="193">
        <f t="shared" si="2"/>
        <v>-18768.429695644045</v>
      </c>
      <c r="U12" s="11"/>
    </row>
    <row r="13" spans="1:21" s="172" customFormat="1" ht="18" customHeight="1" x14ac:dyDescent="0.2">
      <c r="A13" s="178"/>
      <c r="B13" s="194" t="s">
        <v>5</v>
      </c>
      <c r="C13" s="189" t="s">
        <v>170</v>
      </c>
      <c r="D13" s="190">
        <v>-3480.8210700000004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1">
        <f t="shared" si="0"/>
        <v>-3480.8210700000004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1">
        <f t="shared" si="1"/>
        <v>0</v>
      </c>
      <c r="R13" s="190"/>
      <c r="S13" s="192"/>
      <c r="T13" s="193">
        <f t="shared" si="2"/>
        <v>-3480.8210700000004</v>
      </c>
      <c r="U13" s="11"/>
    </row>
    <row r="14" spans="1:21" s="172" customFormat="1" ht="9.9499999999999993" customHeight="1" x14ac:dyDescent="0.2">
      <c r="A14" s="178"/>
      <c r="B14" s="179"/>
      <c r="C14" s="189" t="s">
        <v>167</v>
      </c>
      <c r="D14" s="195"/>
      <c r="E14" s="195"/>
      <c r="F14" s="195"/>
      <c r="G14" s="195"/>
      <c r="H14" s="195"/>
      <c r="I14" s="195"/>
      <c r="J14" s="195"/>
      <c r="K14" s="191">
        <f t="shared" si="0"/>
        <v>0</v>
      </c>
      <c r="L14" s="195"/>
      <c r="M14" s="195"/>
      <c r="N14" s="195"/>
      <c r="O14" s="195"/>
      <c r="P14" s="195"/>
      <c r="Q14" s="191">
        <f t="shared" si="1"/>
        <v>0</v>
      </c>
      <c r="R14" s="190"/>
      <c r="S14" s="192"/>
      <c r="T14" s="193">
        <f t="shared" si="2"/>
        <v>0</v>
      </c>
      <c r="U14" s="11"/>
    </row>
    <row r="15" spans="1:21" s="172" customFormat="1" ht="18" customHeight="1" x14ac:dyDescent="0.2">
      <c r="A15" s="178"/>
      <c r="B15" s="179"/>
      <c r="C15" s="185" t="s">
        <v>171</v>
      </c>
      <c r="D15" s="186">
        <v>107424.86815999998</v>
      </c>
      <c r="E15" s="186">
        <v>0</v>
      </c>
      <c r="F15" s="186">
        <v>1022.0917375656588</v>
      </c>
      <c r="G15" s="186">
        <v>0</v>
      </c>
      <c r="H15" s="186">
        <v>377.2151996279419</v>
      </c>
      <c r="I15" s="186">
        <v>0</v>
      </c>
      <c r="J15" s="186">
        <v>-2517.5389200000004</v>
      </c>
      <c r="K15" s="187">
        <f t="shared" si="0"/>
        <v>106306.63617719358</v>
      </c>
      <c r="L15" s="186">
        <f t="shared" ref="L15:N15" si="3">SUM(L10:L13)</f>
        <v>0</v>
      </c>
      <c r="M15" s="186">
        <f t="shared" si="3"/>
        <v>0</v>
      </c>
      <c r="N15" s="186">
        <f t="shared" si="3"/>
        <v>0</v>
      </c>
      <c r="O15" s="186">
        <f t="shared" ref="O15:P15" si="4">SUM(O10:O13)</f>
        <v>0</v>
      </c>
      <c r="P15" s="186">
        <f t="shared" si="4"/>
        <v>0</v>
      </c>
      <c r="Q15" s="187">
        <f t="shared" si="1"/>
        <v>0</v>
      </c>
      <c r="R15" s="186">
        <f t="shared" ref="R15:S15" si="5">SUM(R10:R13)</f>
        <v>0</v>
      </c>
      <c r="S15" s="186">
        <f t="shared" si="5"/>
        <v>0</v>
      </c>
      <c r="T15" s="188">
        <f t="shared" si="2"/>
        <v>106306.63617719358</v>
      </c>
      <c r="U15" s="11"/>
    </row>
    <row r="16" spans="1:21" s="172" customFormat="1" ht="9.9499999999999993" customHeight="1" x14ac:dyDescent="0.2">
      <c r="A16" s="178"/>
      <c r="B16" s="179"/>
      <c r="C16" s="189" t="s">
        <v>167</v>
      </c>
      <c r="D16" s="195"/>
      <c r="E16" s="195"/>
      <c r="F16" s="195"/>
      <c r="G16" s="195"/>
      <c r="H16" s="195"/>
      <c r="I16" s="195"/>
      <c r="J16" s="195"/>
      <c r="K16" s="191">
        <f t="shared" si="0"/>
        <v>0</v>
      </c>
      <c r="L16" s="195"/>
      <c r="M16" s="195"/>
      <c r="N16" s="195"/>
      <c r="O16" s="195"/>
      <c r="P16" s="195"/>
      <c r="Q16" s="191">
        <f t="shared" si="1"/>
        <v>0</v>
      </c>
      <c r="R16" s="190"/>
      <c r="S16" s="192"/>
      <c r="T16" s="193">
        <f t="shared" si="2"/>
        <v>0</v>
      </c>
      <c r="U16" s="11"/>
    </row>
    <row r="17" spans="1:21" s="172" customFormat="1" ht="18" customHeight="1" x14ac:dyDescent="0.2">
      <c r="A17" s="178"/>
      <c r="B17" s="194" t="s">
        <v>7</v>
      </c>
      <c r="C17" s="189" t="s">
        <v>172</v>
      </c>
      <c r="D17" s="190">
        <v>-76533.334409999952</v>
      </c>
      <c r="E17" s="190">
        <v>-296.56341000000009</v>
      </c>
      <c r="F17" s="190">
        <v>-318.24333299733513</v>
      </c>
      <c r="G17" s="190">
        <v>0</v>
      </c>
      <c r="H17" s="190">
        <v>-23.505976600186852</v>
      </c>
      <c r="I17" s="190">
        <v>2517.5389200000004</v>
      </c>
      <c r="J17" s="190">
        <v>0</v>
      </c>
      <c r="K17" s="191">
        <f t="shared" si="0"/>
        <v>-74654.108209597471</v>
      </c>
      <c r="L17" s="190">
        <v>0</v>
      </c>
      <c r="M17" s="190">
        <v>0</v>
      </c>
      <c r="N17" s="190">
        <v>0</v>
      </c>
      <c r="O17" s="190">
        <v>0</v>
      </c>
      <c r="P17" s="190">
        <v>0</v>
      </c>
      <c r="Q17" s="191">
        <f t="shared" si="1"/>
        <v>0</v>
      </c>
      <c r="R17" s="190"/>
      <c r="S17" s="11"/>
      <c r="T17" s="193">
        <f t="shared" si="2"/>
        <v>-74654.108209597471</v>
      </c>
      <c r="U17" s="11"/>
    </row>
    <row r="18" spans="1:21" s="172" customFormat="1" ht="9.9499999999999993" customHeight="1" x14ac:dyDescent="0.2">
      <c r="A18" s="178"/>
      <c r="B18" s="194"/>
      <c r="C18" s="189" t="s">
        <v>167</v>
      </c>
      <c r="D18" s="195"/>
      <c r="E18" s="195"/>
      <c r="F18" s="195"/>
      <c r="G18" s="195"/>
      <c r="H18" s="195"/>
      <c r="I18" s="195"/>
      <c r="J18" s="195"/>
      <c r="K18" s="191">
        <f t="shared" si="0"/>
        <v>0</v>
      </c>
      <c r="L18" s="195"/>
      <c r="M18" s="195"/>
      <c r="N18" s="195"/>
      <c r="O18" s="195"/>
      <c r="P18" s="195"/>
      <c r="Q18" s="191">
        <f t="shared" si="1"/>
        <v>0</v>
      </c>
      <c r="R18" s="190"/>
      <c r="S18" s="192"/>
      <c r="T18" s="193">
        <f t="shared" si="2"/>
        <v>0</v>
      </c>
      <c r="U18" s="11"/>
    </row>
    <row r="19" spans="1:21" s="172" customFormat="1" ht="18" customHeight="1" x14ac:dyDescent="0.2">
      <c r="A19" s="178"/>
      <c r="B19" s="179"/>
      <c r="C19" s="185" t="s">
        <v>45</v>
      </c>
      <c r="D19" s="186">
        <f>SUM(D15:D17)</f>
        <v>30891.533750000031</v>
      </c>
      <c r="E19" s="186">
        <f>SUM(E15:E17)</f>
        <v>-296.56341000000009</v>
      </c>
      <c r="F19" s="186">
        <f t="shared" ref="F19:S19" si="6">SUM(F15:F17)</f>
        <v>703.84840456832376</v>
      </c>
      <c r="G19" s="186">
        <f t="shared" si="6"/>
        <v>0</v>
      </c>
      <c r="H19" s="186">
        <f t="shared" si="6"/>
        <v>353.70922302775506</v>
      </c>
      <c r="I19" s="186">
        <f t="shared" si="6"/>
        <v>2517.5389200000004</v>
      </c>
      <c r="J19" s="186">
        <f t="shared" si="6"/>
        <v>-2517.5389200000004</v>
      </c>
      <c r="K19" s="187">
        <f t="shared" si="0"/>
        <v>31652.527967596114</v>
      </c>
      <c r="L19" s="186">
        <f t="shared" ref="L19:P19" si="7">SUM(L15:L17)</f>
        <v>0</v>
      </c>
      <c r="M19" s="186">
        <f t="shared" si="7"/>
        <v>0</v>
      </c>
      <c r="N19" s="186">
        <f t="shared" si="7"/>
        <v>0</v>
      </c>
      <c r="O19" s="186">
        <f t="shared" si="7"/>
        <v>0</v>
      </c>
      <c r="P19" s="186">
        <f t="shared" si="7"/>
        <v>0</v>
      </c>
      <c r="Q19" s="187">
        <f t="shared" si="1"/>
        <v>0</v>
      </c>
      <c r="R19" s="186">
        <f t="shared" si="6"/>
        <v>0</v>
      </c>
      <c r="S19" s="186">
        <f t="shared" si="6"/>
        <v>0</v>
      </c>
      <c r="T19" s="188">
        <f t="shared" si="2"/>
        <v>31652.527967596114</v>
      </c>
      <c r="U19" s="11"/>
    </row>
    <row r="20" spans="1:21" s="172" customFormat="1" ht="9.9499999999999993" customHeight="1" x14ac:dyDescent="0.2">
      <c r="A20" s="178"/>
      <c r="B20" s="179"/>
      <c r="C20" s="189" t="s">
        <v>167</v>
      </c>
      <c r="D20" s="195"/>
      <c r="E20" s="195"/>
      <c r="F20" s="195"/>
      <c r="G20" s="195"/>
      <c r="H20" s="195"/>
      <c r="I20" s="195"/>
      <c r="J20" s="195"/>
      <c r="K20" s="191">
        <f t="shared" si="0"/>
        <v>0</v>
      </c>
      <c r="L20" s="195"/>
      <c r="M20" s="195"/>
      <c r="N20" s="195"/>
      <c r="O20" s="195"/>
      <c r="P20" s="195"/>
      <c r="Q20" s="191">
        <f t="shared" si="1"/>
        <v>0</v>
      </c>
      <c r="R20" s="190"/>
      <c r="S20" s="192"/>
      <c r="T20" s="193">
        <f t="shared" si="2"/>
        <v>0</v>
      </c>
      <c r="U20" s="11"/>
    </row>
    <row r="21" spans="1:21" s="172" customFormat="1" ht="18" customHeight="1" x14ac:dyDescent="0.2">
      <c r="A21" s="178"/>
      <c r="B21" s="179"/>
      <c r="C21" s="196" t="s">
        <v>173</v>
      </c>
      <c r="D21" s="195"/>
      <c r="E21" s="195"/>
      <c r="F21" s="195"/>
      <c r="G21" s="195"/>
      <c r="H21" s="195"/>
      <c r="I21" s="195"/>
      <c r="J21" s="195"/>
      <c r="K21" s="191">
        <f t="shared" si="0"/>
        <v>0</v>
      </c>
      <c r="L21" s="195"/>
      <c r="M21" s="195"/>
      <c r="N21" s="195"/>
      <c r="O21" s="195"/>
      <c r="P21" s="195"/>
      <c r="Q21" s="191">
        <f t="shared" si="1"/>
        <v>0</v>
      </c>
      <c r="R21" s="190"/>
      <c r="S21" s="192"/>
      <c r="T21" s="193">
        <f t="shared" si="2"/>
        <v>0</v>
      </c>
      <c r="U21" s="11"/>
    </row>
    <row r="22" spans="1:21" s="172" customFormat="1" ht="9.9499999999999993" customHeight="1" x14ac:dyDescent="0.2">
      <c r="A22" s="178"/>
      <c r="B22" s="179"/>
      <c r="C22" s="189" t="s">
        <v>167</v>
      </c>
      <c r="D22" s="195"/>
      <c r="E22" s="195"/>
      <c r="F22" s="195"/>
      <c r="G22" s="195"/>
      <c r="H22" s="195"/>
      <c r="I22" s="195"/>
      <c r="J22" s="195"/>
      <c r="K22" s="191">
        <f t="shared" si="0"/>
        <v>0</v>
      </c>
      <c r="L22" s="195"/>
      <c r="M22" s="195"/>
      <c r="N22" s="195"/>
      <c r="O22" s="195"/>
      <c r="P22" s="195"/>
      <c r="Q22" s="191">
        <f t="shared" si="1"/>
        <v>0</v>
      </c>
      <c r="R22" s="190"/>
      <c r="S22" s="192"/>
      <c r="T22" s="193">
        <f t="shared" si="2"/>
        <v>0</v>
      </c>
      <c r="U22" s="11"/>
    </row>
    <row r="23" spans="1:21" s="172" customFormat="1" ht="18" customHeight="1" x14ac:dyDescent="0.2">
      <c r="A23" s="178"/>
      <c r="B23" s="194" t="s">
        <v>8</v>
      </c>
      <c r="C23" s="189" t="s">
        <v>174</v>
      </c>
      <c r="D23" s="190">
        <v>-9399.4528499999851</v>
      </c>
      <c r="E23" s="190">
        <v>0</v>
      </c>
      <c r="F23" s="190">
        <v>-89.10480502944138</v>
      </c>
      <c r="G23" s="190">
        <v>-1791.4276184795813</v>
      </c>
      <c r="H23" s="190">
        <v>-74.475066360567837</v>
      </c>
      <c r="I23" s="190">
        <v>0</v>
      </c>
      <c r="J23" s="190">
        <v>0</v>
      </c>
      <c r="K23" s="191">
        <f t="shared" si="0"/>
        <v>-11354.460339869576</v>
      </c>
      <c r="L23" s="190">
        <v>-2558.64966</v>
      </c>
      <c r="M23" s="190">
        <v>-393.20771999999994</v>
      </c>
      <c r="N23" s="190">
        <v>-19.28</v>
      </c>
      <c r="O23" s="190">
        <v>0</v>
      </c>
      <c r="P23" s="190">
        <v>0</v>
      </c>
      <c r="Q23" s="191">
        <f t="shared" si="1"/>
        <v>-2971.1373800000001</v>
      </c>
      <c r="R23" s="190"/>
      <c r="S23" s="11"/>
      <c r="T23" s="193">
        <f t="shared" si="2"/>
        <v>-14325.597719869576</v>
      </c>
      <c r="U23" s="11"/>
    </row>
    <row r="24" spans="1:21" s="172" customFormat="1" ht="18" customHeight="1" x14ac:dyDescent="0.2">
      <c r="A24" s="178"/>
      <c r="B24" s="194" t="s">
        <v>9</v>
      </c>
      <c r="C24" s="189" t="s">
        <v>175</v>
      </c>
      <c r="D24" s="190">
        <v>-9297.5371799999957</v>
      </c>
      <c r="E24" s="190">
        <v>-84.493180000000009</v>
      </c>
      <c r="F24" s="190">
        <v>-603.89254776181292</v>
      </c>
      <c r="G24" s="190">
        <v>-438.72545010313638</v>
      </c>
      <c r="H24" s="190">
        <v>-460.66913361304063</v>
      </c>
      <c r="I24" s="190">
        <v>0</v>
      </c>
      <c r="J24" s="190">
        <v>0</v>
      </c>
      <c r="K24" s="191">
        <f t="shared" si="0"/>
        <v>-10885.317491477985</v>
      </c>
      <c r="L24" s="190">
        <v>0</v>
      </c>
      <c r="M24" s="190">
        <v>0</v>
      </c>
      <c r="N24" s="190">
        <v>0</v>
      </c>
      <c r="O24" s="190">
        <v>0</v>
      </c>
      <c r="P24" s="190">
        <v>0</v>
      </c>
      <c r="Q24" s="191">
        <f t="shared" si="1"/>
        <v>0</v>
      </c>
      <c r="R24" s="190"/>
      <c r="S24" s="192"/>
      <c r="T24" s="193">
        <f t="shared" si="2"/>
        <v>-10885.317491477985</v>
      </c>
      <c r="U24" s="11"/>
    </row>
    <row r="25" spans="1:21" s="172" customFormat="1" ht="18" customHeight="1" x14ac:dyDescent="0.2">
      <c r="A25" s="178"/>
      <c r="B25" s="194" t="s">
        <v>10</v>
      </c>
      <c r="C25" s="189" t="s">
        <v>176</v>
      </c>
      <c r="D25" s="190">
        <v>-12012.468540000014</v>
      </c>
      <c r="E25" s="190">
        <v>-53.158479999999983</v>
      </c>
      <c r="F25" s="190">
        <v>0</v>
      </c>
      <c r="G25" s="190">
        <v>0</v>
      </c>
      <c r="H25" s="190">
        <v>0</v>
      </c>
      <c r="I25" s="190">
        <v>0</v>
      </c>
      <c r="J25" s="190">
        <v>0</v>
      </c>
      <c r="K25" s="191">
        <f t="shared" si="0"/>
        <v>-12065.627020000014</v>
      </c>
      <c r="L25" s="190">
        <v>0</v>
      </c>
      <c r="M25" s="190">
        <v>0</v>
      </c>
      <c r="N25" s="190">
        <v>0</v>
      </c>
      <c r="O25" s="190">
        <v>0</v>
      </c>
      <c r="P25" s="190">
        <v>0</v>
      </c>
      <c r="Q25" s="191">
        <f t="shared" si="1"/>
        <v>0</v>
      </c>
      <c r="R25" s="190"/>
      <c r="S25" s="192"/>
      <c r="T25" s="193">
        <f t="shared" si="2"/>
        <v>-12065.627020000014</v>
      </c>
      <c r="U25" s="11"/>
    </row>
    <row r="26" spans="1:21" s="172" customFormat="1" ht="18" customHeight="1" x14ac:dyDescent="0.2">
      <c r="A26" s="178"/>
      <c r="B26" s="194" t="s">
        <v>11</v>
      </c>
      <c r="C26" s="189" t="s">
        <v>177</v>
      </c>
      <c r="D26" s="190">
        <v>29657.560799999999</v>
      </c>
      <c r="E26" s="190">
        <v>0</v>
      </c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1">
        <f t="shared" si="0"/>
        <v>29657.560799999999</v>
      </c>
      <c r="L26" s="190">
        <v>0</v>
      </c>
      <c r="M26" s="190">
        <v>0</v>
      </c>
      <c r="N26" s="190">
        <v>0</v>
      </c>
      <c r="O26" s="190">
        <v>0</v>
      </c>
      <c r="P26" s="190">
        <v>0</v>
      </c>
      <c r="Q26" s="191">
        <f t="shared" si="1"/>
        <v>0</v>
      </c>
      <c r="R26" s="190"/>
      <c r="S26" s="192"/>
      <c r="T26" s="193">
        <f t="shared" si="2"/>
        <v>29657.560799999999</v>
      </c>
      <c r="U26" s="11"/>
    </row>
    <row r="27" spans="1:21" s="172" customFormat="1" ht="18" customHeight="1" x14ac:dyDescent="0.2">
      <c r="A27" s="178"/>
      <c r="B27" s="194" t="s">
        <v>12</v>
      </c>
      <c r="C27" s="189" t="s">
        <v>178</v>
      </c>
      <c r="D27" s="190">
        <v>0</v>
      </c>
      <c r="E27" s="190">
        <v>0</v>
      </c>
      <c r="F27" s="190">
        <v>0</v>
      </c>
      <c r="G27" s="190">
        <v>0</v>
      </c>
      <c r="H27" s="190">
        <v>0</v>
      </c>
      <c r="I27" s="190">
        <v>0</v>
      </c>
      <c r="J27" s="190">
        <v>0</v>
      </c>
      <c r="K27" s="191">
        <f t="shared" si="0"/>
        <v>0</v>
      </c>
      <c r="L27" s="190">
        <v>225.73367000000007</v>
      </c>
      <c r="M27" s="190">
        <v>-32.795479999999998</v>
      </c>
      <c r="N27" s="190">
        <v>0</v>
      </c>
      <c r="O27" s="190">
        <v>0</v>
      </c>
      <c r="P27" s="190">
        <v>0</v>
      </c>
      <c r="Q27" s="191">
        <f t="shared" si="1"/>
        <v>192.93819000000008</v>
      </c>
      <c r="R27" s="190"/>
      <c r="S27" s="192"/>
      <c r="T27" s="193">
        <f t="shared" si="2"/>
        <v>192.93819000000008</v>
      </c>
      <c r="U27" s="11"/>
    </row>
    <row r="28" spans="1:21" s="172" customFormat="1" ht="18" customHeight="1" x14ac:dyDescent="0.2">
      <c r="A28" s="178"/>
      <c r="B28" s="194" t="s">
        <v>15</v>
      </c>
      <c r="C28" s="189" t="s">
        <v>179</v>
      </c>
      <c r="D28" s="190">
        <v>7419.3593499999997</v>
      </c>
      <c r="E28" s="190">
        <v>0</v>
      </c>
      <c r="F28" s="190">
        <v>181.57060046317648</v>
      </c>
      <c r="G28" s="190">
        <v>0</v>
      </c>
      <c r="H28" s="190">
        <v>140.32682714161493</v>
      </c>
      <c r="I28" s="190">
        <v>0</v>
      </c>
      <c r="J28" s="190">
        <v>0</v>
      </c>
      <c r="K28" s="191">
        <f t="shared" si="0"/>
        <v>7741.2567776047908</v>
      </c>
      <c r="L28" s="190">
        <v>32.104970000000002</v>
      </c>
      <c r="M28" s="190">
        <v>6.2360500000000005</v>
      </c>
      <c r="N28" s="190">
        <v>67.203379999999996</v>
      </c>
      <c r="O28" s="190">
        <v>0</v>
      </c>
      <c r="P28" s="190">
        <v>0</v>
      </c>
      <c r="Q28" s="191">
        <f t="shared" si="1"/>
        <v>105.5444</v>
      </c>
      <c r="R28" s="190"/>
      <c r="S28" s="192"/>
      <c r="T28" s="193">
        <f t="shared" si="2"/>
        <v>7846.8011776047906</v>
      </c>
      <c r="U28" s="11"/>
    </row>
    <row r="29" spans="1:21" s="172" customFormat="1" ht="18" customHeight="1" x14ac:dyDescent="0.2">
      <c r="A29" s="178"/>
      <c r="B29" s="194" t="s">
        <v>13</v>
      </c>
      <c r="C29" s="189" t="s">
        <v>180</v>
      </c>
      <c r="D29" s="190">
        <v>-13428.010070000002</v>
      </c>
      <c r="E29" s="190">
        <v>0</v>
      </c>
      <c r="F29" s="190">
        <v>-0.30093885417220906</v>
      </c>
      <c r="G29" s="190">
        <v>-2.0211332420437884</v>
      </c>
      <c r="H29" s="190">
        <v>-189.25091708125433</v>
      </c>
      <c r="I29" s="190">
        <v>0</v>
      </c>
      <c r="J29" s="190">
        <v>0</v>
      </c>
      <c r="K29" s="191">
        <f t="shared" si="0"/>
        <v>-13619.583059177472</v>
      </c>
      <c r="L29" s="190">
        <v>-19.792830000000002</v>
      </c>
      <c r="M29" s="190">
        <v>-52.939579999999999</v>
      </c>
      <c r="N29" s="190">
        <v>-8.7951899999999998</v>
      </c>
      <c r="O29" s="190">
        <v>0</v>
      </c>
      <c r="P29" s="190">
        <v>0</v>
      </c>
      <c r="Q29" s="191">
        <f t="shared" si="1"/>
        <v>-81.527600000000007</v>
      </c>
      <c r="R29" s="190"/>
      <c r="S29" s="192"/>
      <c r="T29" s="193">
        <f t="shared" si="2"/>
        <v>-13701.110659177471</v>
      </c>
      <c r="U29" s="11"/>
    </row>
    <row r="30" spans="1:21" s="172" customFormat="1" ht="18" customHeight="1" x14ac:dyDescent="0.2">
      <c r="A30" s="178"/>
      <c r="B30" s="194" t="s">
        <v>17</v>
      </c>
      <c r="C30" s="189" t="s">
        <v>181</v>
      </c>
      <c r="D30" s="190">
        <v>0</v>
      </c>
      <c r="E30" s="190">
        <v>0</v>
      </c>
      <c r="F30" s="190">
        <v>0</v>
      </c>
      <c r="G30" s="190">
        <v>0</v>
      </c>
      <c r="H30" s="190">
        <v>0</v>
      </c>
      <c r="I30" s="190">
        <v>0</v>
      </c>
      <c r="J30" s="190">
        <v>0</v>
      </c>
      <c r="K30" s="191">
        <f t="shared" si="0"/>
        <v>0</v>
      </c>
      <c r="L30" s="190">
        <v>0</v>
      </c>
      <c r="M30" s="190">
        <v>0</v>
      </c>
      <c r="N30" s="190">
        <v>0</v>
      </c>
      <c r="O30" s="190">
        <v>0</v>
      </c>
      <c r="P30" s="190">
        <v>0</v>
      </c>
      <c r="Q30" s="191">
        <f t="shared" si="1"/>
        <v>0</v>
      </c>
      <c r="R30" s="190"/>
      <c r="S30" s="192"/>
      <c r="T30" s="193">
        <f t="shared" si="2"/>
        <v>0</v>
      </c>
      <c r="U30" s="11"/>
    </row>
    <row r="31" spans="1:21" s="172" customFormat="1" ht="18" customHeight="1" x14ac:dyDescent="0.2">
      <c r="A31" s="197"/>
      <c r="B31" s="194" t="s">
        <v>17</v>
      </c>
      <c r="C31" s="198" t="str">
        <f>"EQUIVALÊNCIA PATRIMONIAL "&amp;F6</f>
        <v>EQUIVALÊNCIA PATRIMONIAL PADTEC ARGENTINA</v>
      </c>
      <c r="D31" s="199">
        <v>134.48534999999998</v>
      </c>
      <c r="E31" s="199">
        <v>0</v>
      </c>
      <c r="F31" s="199">
        <v>0</v>
      </c>
      <c r="G31" s="199">
        <v>0</v>
      </c>
      <c r="H31" s="199">
        <v>0</v>
      </c>
      <c r="I31" s="199">
        <v>0</v>
      </c>
      <c r="J31" s="199">
        <v>-134.48534999999998</v>
      </c>
      <c r="K31" s="191">
        <f t="shared" si="0"/>
        <v>0</v>
      </c>
      <c r="L31" s="199">
        <v>0</v>
      </c>
      <c r="M31" s="199">
        <v>0</v>
      </c>
      <c r="N31" s="199">
        <v>0</v>
      </c>
      <c r="O31" s="199">
        <v>0</v>
      </c>
      <c r="P31" s="199">
        <v>0</v>
      </c>
      <c r="Q31" s="191">
        <f t="shared" si="1"/>
        <v>0</v>
      </c>
      <c r="R31" s="200">
        <f t="shared" ref="R31:R42" si="8">-IF(K31&lt;0,K31,0)</f>
        <v>0</v>
      </c>
      <c r="S31" s="200">
        <f t="shared" ref="S31:S37" si="9">IF(K31&gt;0,K31,0)</f>
        <v>0</v>
      </c>
      <c r="T31" s="193">
        <f t="shared" si="2"/>
        <v>0</v>
      </c>
      <c r="U31" s="201"/>
    </row>
    <row r="32" spans="1:21" s="172" customFormat="1" ht="18" customHeight="1" x14ac:dyDescent="0.2">
      <c r="A32" s="197"/>
      <c r="B32" s="194" t="s">
        <v>17</v>
      </c>
      <c r="C32" s="198" t="str">
        <f>"EQUIVALÊNCIA PATRIMONIAL "&amp;G6</f>
        <v>EQUIVALÊNCIA PATRIMONIAL PADTEC EUA</v>
      </c>
      <c r="D32" s="199">
        <v>-2232.1742000000004</v>
      </c>
      <c r="E32" s="199">
        <v>0</v>
      </c>
      <c r="F32" s="199">
        <v>0</v>
      </c>
      <c r="G32" s="199">
        <v>0</v>
      </c>
      <c r="H32" s="199">
        <v>0</v>
      </c>
      <c r="I32" s="199">
        <v>2232.1742000000004</v>
      </c>
      <c r="J32" s="199">
        <v>0</v>
      </c>
      <c r="K32" s="191">
        <f t="shared" si="0"/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1">
        <f t="shared" si="1"/>
        <v>0</v>
      </c>
      <c r="R32" s="200">
        <f t="shared" si="8"/>
        <v>0</v>
      </c>
      <c r="S32" s="200">
        <f t="shared" si="9"/>
        <v>0</v>
      </c>
      <c r="T32" s="193">
        <f t="shared" si="2"/>
        <v>0</v>
      </c>
      <c r="U32" s="201"/>
    </row>
    <row r="33" spans="1:21" s="172" customFormat="1" ht="18" customHeight="1" x14ac:dyDescent="0.2">
      <c r="A33" s="197"/>
      <c r="B33" s="194" t="s">
        <v>17</v>
      </c>
      <c r="C33" s="198" t="str">
        <f>"EQUIVALÊNCIA PATRIMONIAL "&amp;H6</f>
        <v>EQUIVALÊNCIA PATRIMONIAL PADTEC COLÔMBIA</v>
      </c>
      <c r="D33" s="199">
        <v>-232.02364</v>
      </c>
      <c r="E33" s="199">
        <v>0</v>
      </c>
      <c r="F33" s="199">
        <v>0</v>
      </c>
      <c r="G33" s="199">
        <v>0</v>
      </c>
      <c r="H33" s="199">
        <v>0</v>
      </c>
      <c r="I33" s="199">
        <v>232.02364</v>
      </c>
      <c r="J33" s="199">
        <v>0</v>
      </c>
      <c r="K33" s="191">
        <f t="shared" si="0"/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1">
        <f t="shared" si="1"/>
        <v>0</v>
      </c>
      <c r="R33" s="200">
        <f t="shared" si="8"/>
        <v>0</v>
      </c>
      <c r="S33" s="200">
        <f t="shared" si="9"/>
        <v>0</v>
      </c>
      <c r="T33" s="193">
        <f t="shared" si="2"/>
        <v>0</v>
      </c>
      <c r="U33" s="201"/>
    </row>
    <row r="34" spans="1:21" s="172" customFormat="1" ht="18" customHeight="1" x14ac:dyDescent="0.2">
      <c r="A34" s="197"/>
      <c r="B34" s="194" t="s">
        <v>17</v>
      </c>
      <c r="C34" s="198" t="s">
        <v>206</v>
      </c>
      <c r="D34" s="199">
        <v>-434.21507000000003</v>
      </c>
      <c r="E34" s="199">
        <v>0</v>
      </c>
      <c r="F34" s="199">
        <v>0</v>
      </c>
      <c r="G34" s="199">
        <v>0</v>
      </c>
      <c r="H34" s="199">
        <v>0</v>
      </c>
      <c r="I34" s="199">
        <v>434.21507000000003</v>
      </c>
      <c r="J34" s="199">
        <v>0</v>
      </c>
      <c r="K34" s="191">
        <f t="shared" ref="K34" si="10">SUM(D34:J34)</f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1">
        <f t="shared" ref="Q34" si="11">SUM(L34:P34)</f>
        <v>0</v>
      </c>
      <c r="R34" s="200">
        <f t="shared" si="8"/>
        <v>0</v>
      </c>
      <c r="S34" s="200">
        <f t="shared" si="9"/>
        <v>0</v>
      </c>
      <c r="T34" s="193">
        <f t="shared" si="2"/>
        <v>0</v>
      </c>
      <c r="U34" s="201"/>
    </row>
    <row r="35" spans="1:21" s="172" customFormat="1" ht="18" customHeight="1" x14ac:dyDescent="0.2">
      <c r="A35" s="197"/>
      <c r="B35" s="194" t="s">
        <v>17</v>
      </c>
      <c r="C35" s="198" t="str">
        <f>"PROVISÃO PERDA INVESTIMENTO "&amp;F6</f>
        <v>PROVISÃO PERDA INVESTIMENTO PADTEC ARGENTINA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199">
        <v>0</v>
      </c>
      <c r="J35" s="199">
        <v>0</v>
      </c>
      <c r="K35" s="191">
        <f t="shared" si="0"/>
        <v>0</v>
      </c>
      <c r="L35" s="199">
        <v>0</v>
      </c>
      <c r="M35" s="199">
        <v>0</v>
      </c>
      <c r="N35" s="199">
        <v>0</v>
      </c>
      <c r="O35" s="199">
        <v>0</v>
      </c>
      <c r="P35" s="199">
        <v>0</v>
      </c>
      <c r="Q35" s="191">
        <f t="shared" si="1"/>
        <v>0</v>
      </c>
      <c r="R35" s="200">
        <f t="shared" si="8"/>
        <v>0</v>
      </c>
      <c r="S35" s="200">
        <f t="shared" si="9"/>
        <v>0</v>
      </c>
      <c r="T35" s="193">
        <f t="shared" si="2"/>
        <v>0</v>
      </c>
      <c r="U35" s="201"/>
    </row>
    <row r="36" spans="1:21" s="172" customFormat="1" ht="18" customHeight="1" x14ac:dyDescent="0.2">
      <c r="A36" s="197"/>
      <c r="B36" s="194" t="s">
        <v>17</v>
      </c>
      <c r="C36" s="198" t="str">
        <f>"PROVISÃO PERDA INVESTIMENTO "&amp;G6</f>
        <v>PROVISÃO PERDA INVESTIMENTO PADTEC EUA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199">
        <v>0</v>
      </c>
      <c r="J36" s="199">
        <v>0</v>
      </c>
      <c r="K36" s="191">
        <f t="shared" si="0"/>
        <v>0</v>
      </c>
      <c r="L36" s="199">
        <v>0</v>
      </c>
      <c r="M36" s="199">
        <v>0</v>
      </c>
      <c r="N36" s="199">
        <v>0</v>
      </c>
      <c r="O36" s="199">
        <v>0</v>
      </c>
      <c r="P36" s="199">
        <v>0</v>
      </c>
      <c r="Q36" s="191">
        <f t="shared" si="1"/>
        <v>0</v>
      </c>
      <c r="R36" s="200">
        <f t="shared" si="8"/>
        <v>0</v>
      </c>
      <c r="S36" s="200">
        <f t="shared" si="9"/>
        <v>0</v>
      </c>
      <c r="T36" s="193">
        <f t="shared" si="2"/>
        <v>0</v>
      </c>
      <c r="U36" s="201"/>
    </row>
    <row r="37" spans="1:21" s="172" customFormat="1" ht="18" customHeight="1" x14ac:dyDescent="0.2">
      <c r="A37" s="197"/>
      <c r="B37" s="194" t="s">
        <v>17</v>
      </c>
      <c r="C37" s="198" t="str">
        <f>"PROVISÃO PERDA INVESTIMENTO "&amp;H6</f>
        <v>PROVISÃO PERDA INVESTIMENTO PADTEC COLÔMBIA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1">
        <f t="shared" si="0"/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1">
        <f t="shared" si="1"/>
        <v>0</v>
      </c>
      <c r="R37" s="200">
        <f t="shared" si="8"/>
        <v>0</v>
      </c>
      <c r="S37" s="200">
        <f t="shared" si="9"/>
        <v>0</v>
      </c>
      <c r="T37" s="193">
        <f t="shared" si="2"/>
        <v>0</v>
      </c>
      <c r="U37" s="201"/>
    </row>
    <row r="38" spans="1:21" s="172" customFormat="1" ht="18" customHeight="1" x14ac:dyDescent="0.2">
      <c r="A38" s="197"/>
      <c r="B38" s="194" t="s">
        <v>17</v>
      </c>
      <c r="C38" s="198" t="s">
        <v>207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199">
        <v>0</v>
      </c>
      <c r="J38" s="199">
        <v>0</v>
      </c>
      <c r="K38" s="191">
        <f t="shared" si="0"/>
        <v>0</v>
      </c>
      <c r="L38" s="199">
        <v>4437.9745400000011</v>
      </c>
      <c r="M38" s="199">
        <v>0</v>
      </c>
      <c r="N38" s="199">
        <v>0</v>
      </c>
      <c r="O38" s="199">
        <v>0</v>
      </c>
      <c r="P38" s="199">
        <v>-1841.24702</v>
      </c>
      <c r="Q38" s="191">
        <f t="shared" si="1"/>
        <v>2596.7275200000013</v>
      </c>
      <c r="R38" s="221">
        <f>IF(K63&lt;0,K63,0)</f>
        <v>0</v>
      </c>
      <c r="S38" s="221">
        <f>Q38</f>
        <v>2596.7275200000013</v>
      </c>
      <c r="T38" s="193">
        <f t="shared" si="2"/>
        <v>0</v>
      </c>
      <c r="U38" s="201"/>
    </row>
    <row r="39" spans="1:21" s="172" customFormat="1" ht="18" customHeight="1" x14ac:dyDescent="0.2">
      <c r="A39" s="197"/>
      <c r="B39" s="194" t="s">
        <v>17</v>
      </c>
      <c r="C39" s="198" t="s">
        <v>183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199">
        <v>0</v>
      </c>
      <c r="J39" s="199">
        <v>0</v>
      </c>
      <c r="K39" s="191">
        <f t="shared" si="0"/>
        <v>0</v>
      </c>
      <c r="L39" s="199">
        <v>0</v>
      </c>
      <c r="M39" s="199">
        <v>0</v>
      </c>
      <c r="N39" s="199">
        <v>0</v>
      </c>
      <c r="O39" s="199">
        <v>0</v>
      </c>
      <c r="P39" s="199">
        <v>0</v>
      </c>
      <c r="Q39" s="191">
        <f t="shared" si="1"/>
        <v>0</v>
      </c>
      <c r="R39" s="200">
        <f t="shared" si="8"/>
        <v>0</v>
      </c>
      <c r="S39" s="200">
        <f t="shared" ref="S39:S42" si="12">IF(K39&gt;0,K39,0)</f>
        <v>0</v>
      </c>
      <c r="T39" s="193">
        <f t="shared" si="2"/>
        <v>0</v>
      </c>
      <c r="U39" s="201"/>
    </row>
    <row r="40" spans="1:21" s="172" customFormat="1" ht="18" customHeight="1" x14ac:dyDescent="0.2">
      <c r="A40" s="197"/>
      <c r="B40" s="194" t="s">
        <v>17</v>
      </c>
      <c r="C40" s="198" t="s">
        <v>184</v>
      </c>
      <c r="D40" s="199">
        <v>0</v>
      </c>
      <c r="E40" s="199">
        <v>0</v>
      </c>
      <c r="F40" s="199">
        <v>0</v>
      </c>
      <c r="G40" s="199">
        <v>0</v>
      </c>
      <c r="H40" s="199">
        <v>0</v>
      </c>
      <c r="I40" s="199">
        <v>0</v>
      </c>
      <c r="J40" s="199">
        <v>0</v>
      </c>
      <c r="K40" s="191">
        <f t="shared" si="0"/>
        <v>0</v>
      </c>
      <c r="L40" s="199">
        <v>32.554649999999995</v>
      </c>
      <c r="M40" s="199">
        <v>0</v>
      </c>
      <c r="N40" s="199">
        <v>0</v>
      </c>
      <c r="O40" s="199">
        <v>0</v>
      </c>
      <c r="P40" s="199">
        <v>-32.554649999999995</v>
      </c>
      <c r="Q40" s="191">
        <f t="shared" si="1"/>
        <v>0</v>
      </c>
      <c r="R40" s="200">
        <f t="shared" si="8"/>
        <v>0</v>
      </c>
      <c r="S40" s="200">
        <f t="shared" si="12"/>
        <v>0</v>
      </c>
      <c r="T40" s="193">
        <f t="shared" si="2"/>
        <v>0</v>
      </c>
      <c r="U40" s="201"/>
    </row>
    <row r="41" spans="1:21" s="172" customFormat="1" ht="18" customHeight="1" x14ac:dyDescent="0.2">
      <c r="A41" s="197"/>
      <c r="B41" s="194" t="s">
        <v>17</v>
      </c>
      <c r="C41" s="198" t="s">
        <v>185</v>
      </c>
      <c r="D41" s="199">
        <v>0</v>
      </c>
      <c r="E41" s="199">
        <v>0</v>
      </c>
      <c r="F41" s="199">
        <v>0</v>
      </c>
      <c r="G41" s="199">
        <v>0</v>
      </c>
      <c r="H41" s="199">
        <v>0</v>
      </c>
      <c r="I41" s="199">
        <v>0</v>
      </c>
      <c r="J41" s="199">
        <v>0</v>
      </c>
      <c r="K41" s="191">
        <f t="shared" si="0"/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1">
        <f t="shared" si="1"/>
        <v>0</v>
      </c>
      <c r="R41" s="200">
        <f t="shared" si="8"/>
        <v>0</v>
      </c>
      <c r="S41" s="200">
        <f t="shared" si="12"/>
        <v>0</v>
      </c>
      <c r="T41" s="193">
        <f t="shared" si="2"/>
        <v>0</v>
      </c>
      <c r="U41" s="201"/>
    </row>
    <row r="42" spans="1:21" s="172" customFormat="1" ht="18" customHeight="1" x14ac:dyDescent="0.2">
      <c r="A42" s="197"/>
      <c r="B42" s="194" t="s">
        <v>17</v>
      </c>
      <c r="C42" s="198" t="s">
        <v>186</v>
      </c>
      <c r="D42" s="199">
        <v>0</v>
      </c>
      <c r="E42" s="199">
        <v>0</v>
      </c>
      <c r="F42" s="199">
        <v>0</v>
      </c>
      <c r="G42" s="199">
        <v>0</v>
      </c>
      <c r="H42" s="199">
        <v>0</v>
      </c>
      <c r="I42" s="199">
        <v>0</v>
      </c>
      <c r="J42" s="199">
        <v>0</v>
      </c>
      <c r="K42" s="191">
        <f t="shared" si="0"/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1">
        <f t="shared" si="1"/>
        <v>0</v>
      </c>
      <c r="R42" s="200">
        <f t="shared" si="8"/>
        <v>0</v>
      </c>
      <c r="S42" s="200">
        <f t="shared" si="12"/>
        <v>0</v>
      </c>
      <c r="T42" s="193">
        <f t="shared" si="2"/>
        <v>0</v>
      </c>
      <c r="U42" s="201"/>
    </row>
    <row r="43" spans="1:21" s="172" customFormat="1" ht="18" customHeight="1" x14ac:dyDescent="0.2">
      <c r="A43" s="178"/>
      <c r="B43" s="194" t="s">
        <v>18</v>
      </c>
      <c r="C43" s="189" t="s">
        <v>187</v>
      </c>
      <c r="D43" s="190">
        <v>-11919.201349999999</v>
      </c>
      <c r="E43" s="190">
        <v>0</v>
      </c>
      <c r="F43" s="190">
        <v>0</v>
      </c>
      <c r="G43" s="190">
        <v>0</v>
      </c>
      <c r="H43" s="190">
        <v>0</v>
      </c>
      <c r="I43" s="190">
        <v>0</v>
      </c>
      <c r="J43" s="190">
        <v>0</v>
      </c>
      <c r="K43" s="191">
        <f t="shared" si="0"/>
        <v>-11919.201349999999</v>
      </c>
      <c r="L43" s="190">
        <v>9.6973899999999986</v>
      </c>
      <c r="M43" s="190">
        <v>450.98771999999997</v>
      </c>
      <c r="N43" s="190">
        <v>0</v>
      </c>
      <c r="O43" s="190">
        <v>0</v>
      </c>
      <c r="P43" s="190">
        <v>0</v>
      </c>
      <c r="Q43" s="191">
        <f t="shared" si="1"/>
        <v>460.68510999999995</v>
      </c>
      <c r="R43" s="190"/>
      <c r="S43" s="192"/>
      <c r="T43" s="193">
        <f t="shared" si="2"/>
        <v>-11458.516239999999</v>
      </c>
      <c r="U43" s="11"/>
    </row>
    <row r="44" spans="1:21" s="172" customFormat="1" ht="9.9499999999999993" customHeight="1" x14ac:dyDescent="0.2">
      <c r="A44" s="178"/>
      <c r="B44" s="179"/>
      <c r="C44" s="189" t="s">
        <v>167</v>
      </c>
      <c r="D44" s="195"/>
      <c r="E44" s="195"/>
      <c r="F44" s="195"/>
      <c r="G44" s="195"/>
      <c r="H44" s="195"/>
      <c r="I44" s="195"/>
      <c r="J44" s="195"/>
      <c r="K44" s="191">
        <f t="shared" si="0"/>
        <v>0</v>
      </c>
      <c r="L44" s="195"/>
      <c r="M44" s="195"/>
      <c r="N44" s="195"/>
      <c r="O44" s="195"/>
      <c r="P44" s="195"/>
      <c r="Q44" s="191">
        <f t="shared" si="1"/>
        <v>0</v>
      </c>
      <c r="R44" s="190"/>
      <c r="S44" s="192"/>
      <c r="T44" s="193">
        <f t="shared" si="2"/>
        <v>0</v>
      </c>
      <c r="U44" s="11"/>
    </row>
    <row r="45" spans="1:21" s="172" customFormat="1" ht="18" customHeight="1" x14ac:dyDescent="0.2">
      <c r="A45" s="178"/>
      <c r="B45" s="194"/>
      <c r="C45" s="202" t="s">
        <v>188</v>
      </c>
      <c r="D45" s="203">
        <f t="shared" ref="D45:H45" si="13">SUM(D23:D43)</f>
        <v>-21743.6774</v>
      </c>
      <c r="E45" s="203">
        <f t="shared" ref="E45" si="14">SUM(E23:E43)</f>
        <v>-137.65165999999999</v>
      </c>
      <c r="F45" s="203">
        <f t="shared" si="13"/>
        <v>-511.72769118225011</v>
      </c>
      <c r="G45" s="203">
        <f t="shared" si="13"/>
        <v>-2232.1742018247614</v>
      </c>
      <c r="H45" s="203">
        <f t="shared" si="13"/>
        <v>-584.0682899132479</v>
      </c>
      <c r="I45" s="203">
        <f t="shared" ref="I45:J45" si="15">SUM(I23:I43)</f>
        <v>2898.4129100000005</v>
      </c>
      <c r="J45" s="203">
        <f t="shared" si="15"/>
        <v>-134.48534999999998</v>
      </c>
      <c r="K45" s="204">
        <f t="shared" si="0"/>
        <v>-22445.37168292026</v>
      </c>
      <c r="L45" s="203">
        <f t="shared" ref="L45:P45" si="16">SUM(L23:L43)</f>
        <v>2159.622730000001</v>
      </c>
      <c r="M45" s="203">
        <f t="shared" si="16"/>
        <v>-21.719009999999969</v>
      </c>
      <c r="N45" s="203">
        <f t="shared" si="16"/>
        <v>39.128189999999996</v>
      </c>
      <c r="O45" s="203">
        <f t="shared" si="16"/>
        <v>0</v>
      </c>
      <c r="P45" s="203">
        <f t="shared" si="16"/>
        <v>-1873.8016700000001</v>
      </c>
      <c r="Q45" s="204">
        <f t="shared" si="1"/>
        <v>303.230240000001</v>
      </c>
      <c r="R45" s="203">
        <f>SUM(R23:R43)</f>
        <v>0</v>
      </c>
      <c r="S45" s="205">
        <f>SUM(S23:S43)</f>
        <v>2596.7275200000013</v>
      </c>
      <c r="T45" s="206">
        <f t="shared" si="2"/>
        <v>-24738.86896292026</v>
      </c>
      <c r="U45" s="11"/>
    </row>
    <row r="46" spans="1:21" s="172" customFormat="1" ht="9.9499999999999993" customHeight="1" x14ac:dyDescent="0.2">
      <c r="A46" s="178"/>
      <c r="B46" s="194"/>
      <c r="C46" s="189" t="s">
        <v>167</v>
      </c>
      <c r="D46" s="195"/>
      <c r="E46" s="195"/>
      <c r="F46" s="195"/>
      <c r="G46" s="195"/>
      <c r="H46" s="195"/>
      <c r="I46" s="195"/>
      <c r="J46" s="195"/>
      <c r="K46" s="191">
        <f t="shared" si="0"/>
        <v>0</v>
      </c>
      <c r="L46" s="195"/>
      <c r="M46" s="195"/>
      <c r="N46" s="195"/>
      <c r="O46" s="195"/>
      <c r="P46" s="195"/>
      <c r="Q46" s="191">
        <f t="shared" si="1"/>
        <v>0</v>
      </c>
      <c r="R46" s="190"/>
      <c r="S46" s="192"/>
      <c r="T46" s="193">
        <f t="shared" si="2"/>
        <v>0</v>
      </c>
      <c r="U46" s="11"/>
    </row>
    <row r="47" spans="1:21" s="172" customFormat="1" ht="18" customHeight="1" x14ac:dyDescent="0.2">
      <c r="A47" s="178"/>
      <c r="B47" s="194"/>
      <c r="C47" s="207" t="s">
        <v>189</v>
      </c>
      <c r="D47" s="186">
        <f t="shared" ref="D47:J47" si="17">D19+D45</f>
        <v>9147.8563500000309</v>
      </c>
      <c r="E47" s="186">
        <f t="shared" si="17"/>
        <v>-434.21507000000008</v>
      </c>
      <c r="F47" s="186">
        <f t="shared" si="17"/>
        <v>192.12071338607365</v>
      </c>
      <c r="G47" s="186">
        <f t="shared" si="17"/>
        <v>-2232.1742018247614</v>
      </c>
      <c r="H47" s="186">
        <f t="shared" si="17"/>
        <v>-230.35906688549284</v>
      </c>
      <c r="I47" s="186">
        <f t="shared" si="17"/>
        <v>5415.9518300000009</v>
      </c>
      <c r="J47" s="186">
        <f t="shared" si="17"/>
        <v>-2652.0242700000003</v>
      </c>
      <c r="K47" s="187">
        <f t="shared" si="0"/>
        <v>9207.1562846758516</v>
      </c>
      <c r="L47" s="186">
        <f t="shared" ref="L47:P47" si="18">L19+L45</f>
        <v>2159.622730000001</v>
      </c>
      <c r="M47" s="186">
        <f t="shared" si="18"/>
        <v>-21.719009999999969</v>
      </c>
      <c r="N47" s="186">
        <f t="shared" si="18"/>
        <v>39.128189999999996</v>
      </c>
      <c r="O47" s="186">
        <f t="shared" si="18"/>
        <v>0</v>
      </c>
      <c r="P47" s="186">
        <f t="shared" si="18"/>
        <v>-1873.8016700000001</v>
      </c>
      <c r="Q47" s="187">
        <f t="shared" si="1"/>
        <v>303.230240000001</v>
      </c>
      <c r="R47" s="186">
        <f>R19+R45</f>
        <v>0</v>
      </c>
      <c r="S47" s="186">
        <f>S19+S45</f>
        <v>2596.7275200000013</v>
      </c>
      <c r="T47" s="188">
        <f t="shared" si="2"/>
        <v>6913.6590046758511</v>
      </c>
      <c r="U47" s="11"/>
    </row>
    <row r="48" spans="1:21" s="172" customFormat="1" ht="9.9499999999999993" customHeight="1" x14ac:dyDescent="0.2">
      <c r="A48" s="178"/>
      <c r="B48" s="194"/>
      <c r="C48" s="189" t="s">
        <v>167</v>
      </c>
      <c r="D48" s="195"/>
      <c r="E48" s="195"/>
      <c r="F48" s="195"/>
      <c r="G48" s="195"/>
      <c r="H48" s="195"/>
      <c r="I48" s="195"/>
      <c r="J48" s="195"/>
      <c r="K48" s="191">
        <f t="shared" si="0"/>
        <v>0</v>
      </c>
      <c r="L48" s="195"/>
      <c r="M48" s="195"/>
      <c r="N48" s="195"/>
      <c r="O48" s="195"/>
      <c r="P48" s="195"/>
      <c r="Q48" s="191">
        <f t="shared" si="1"/>
        <v>0</v>
      </c>
      <c r="R48" s="190"/>
      <c r="S48" s="192"/>
      <c r="T48" s="193">
        <f t="shared" si="2"/>
        <v>0</v>
      </c>
      <c r="U48" s="11"/>
    </row>
    <row r="49" spans="1:21" s="172" customFormat="1" ht="18" customHeight="1" x14ac:dyDescent="0.2">
      <c r="A49" s="178"/>
      <c r="B49" s="194"/>
      <c r="C49" s="189" t="s">
        <v>190</v>
      </c>
      <c r="D49" s="195"/>
      <c r="E49" s="195"/>
      <c r="F49" s="195"/>
      <c r="G49" s="195"/>
      <c r="H49" s="195"/>
      <c r="I49" s="195"/>
      <c r="J49" s="195"/>
      <c r="K49" s="191">
        <f t="shared" si="0"/>
        <v>0</v>
      </c>
      <c r="L49" s="195"/>
      <c r="M49" s="195"/>
      <c r="N49" s="195"/>
      <c r="O49" s="195"/>
      <c r="P49" s="195"/>
      <c r="Q49" s="191">
        <f t="shared" si="1"/>
        <v>0</v>
      </c>
      <c r="R49" s="190"/>
      <c r="S49" s="192"/>
      <c r="T49" s="193">
        <f t="shared" si="2"/>
        <v>0</v>
      </c>
      <c r="U49" s="11"/>
    </row>
    <row r="50" spans="1:21" s="172" customFormat="1" ht="18" customHeight="1" x14ac:dyDescent="0.2">
      <c r="A50" s="178"/>
      <c r="B50" s="194" t="s">
        <v>21</v>
      </c>
      <c r="C50" s="189" t="s">
        <v>191</v>
      </c>
      <c r="D50" s="190">
        <v>-1604.96937</v>
      </c>
      <c r="E50" s="190">
        <v>0</v>
      </c>
      <c r="F50" s="190">
        <v>-57.635366188767748</v>
      </c>
      <c r="G50" s="190">
        <v>0</v>
      </c>
      <c r="H50" s="190">
        <v>-1.6645688505358174</v>
      </c>
      <c r="I50" s="190">
        <v>0</v>
      </c>
      <c r="J50" s="190">
        <v>0</v>
      </c>
      <c r="K50" s="191">
        <f t="shared" si="0"/>
        <v>-1664.2693050393034</v>
      </c>
      <c r="L50" s="190">
        <v>0</v>
      </c>
      <c r="M50" s="190">
        <v>-17.94256</v>
      </c>
      <c r="N50" s="190">
        <v>-6.5735400000000004</v>
      </c>
      <c r="O50" s="190">
        <v>0</v>
      </c>
      <c r="P50" s="190">
        <v>0</v>
      </c>
      <c r="Q50" s="191">
        <f t="shared" si="1"/>
        <v>-24.516100000000002</v>
      </c>
      <c r="R50" s="190"/>
      <c r="S50" s="192"/>
      <c r="T50" s="193">
        <f t="shared" si="2"/>
        <v>-1688.7854050393034</v>
      </c>
      <c r="U50" s="11"/>
    </row>
    <row r="51" spans="1:21" s="172" customFormat="1" ht="18" customHeight="1" x14ac:dyDescent="0.2">
      <c r="A51" s="178"/>
      <c r="B51" s="194" t="s">
        <v>22</v>
      </c>
      <c r="C51" s="189" t="s">
        <v>192</v>
      </c>
      <c r="D51" s="190">
        <v>0</v>
      </c>
      <c r="E51" s="190">
        <v>0</v>
      </c>
      <c r="F51" s="190">
        <v>0</v>
      </c>
      <c r="G51" s="190">
        <v>0</v>
      </c>
      <c r="H51" s="190">
        <v>0</v>
      </c>
      <c r="I51" s="190">
        <v>0</v>
      </c>
      <c r="J51" s="190">
        <v>0</v>
      </c>
      <c r="K51" s="191">
        <f t="shared" si="0"/>
        <v>0</v>
      </c>
      <c r="L51" s="190">
        <v>0</v>
      </c>
      <c r="M51" s="190">
        <v>1880.90859</v>
      </c>
      <c r="N51" s="190">
        <v>0</v>
      </c>
      <c r="O51" s="190">
        <v>0</v>
      </c>
      <c r="P51" s="190">
        <v>0</v>
      </c>
      <c r="Q51" s="191">
        <f t="shared" si="1"/>
        <v>1880.90859</v>
      </c>
      <c r="R51" s="190"/>
      <c r="S51" s="192"/>
      <c r="T51" s="193">
        <f t="shared" si="2"/>
        <v>1880.90859</v>
      </c>
      <c r="U51" s="11"/>
    </row>
    <row r="52" spans="1:21" s="172" customFormat="1" ht="9.9499999999999993" customHeight="1" x14ac:dyDescent="0.2">
      <c r="A52" s="178"/>
      <c r="B52" s="179"/>
      <c r="C52" s="189" t="s">
        <v>167</v>
      </c>
      <c r="D52" s="195"/>
      <c r="E52" s="195"/>
      <c r="F52" s="195"/>
      <c r="G52" s="195"/>
      <c r="H52" s="195"/>
      <c r="I52" s="195"/>
      <c r="J52" s="195"/>
      <c r="K52" s="191">
        <f t="shared" si="0"/>
        <v>0</v>
      </c>
      <c r="L52" s="195"/>
      <c r="M52" s="195"/>
      <c r="N52" s="195"/>
      <c r="O52" s="195"/>
      <c r="P52" s="195"/>
      <c r="Q52" s="191">
        <f t="shared" si="1"/>
        <v>0</v>
      </c>
      <c r="R52" s="190"/>
      <c r="S52" s="192"/>
      <c r="T52" s="193">
        <f t="shared" si="2"/>
        <v>0</v>
      </c>
      <c r="U52" s="11"/>
    </row>
    <row r="53" spans="1:21" s="172" customFormat="1" ht="36" customHeight="1" x14ac:dyDescent="0.2">
      <c r="A53" s="178"/>
      <c r="B53" s="194"/>
      <c r="C53" s="207" t="s">
        <v>193</v>
      </c>
      <c r="D53" s="186">
        <f>SUM(D47:D51)</f>
        <v>7542.8869800000311</v>
      </c>
      <c r="E53" s="186">
        <f>SUM(E47:E51)</f>
        <v>-434.21507000000008</v>
      </c>
      <c r="F53" s="186">
        <f t="shared" ref="F53:S53" si="19">SUM(F47:F51)</f>
        <v>134.48534719730588</v>
      </c>
      <c r="G53" s="186">
        <f t="shared" si="19"/>
        <v>-2232.1742018247614</v>
      </c>
      <c r="H53" s="186">
        <f t="shared" si="19"/>
        <v>-232.02363573602867</v>
      </c>
      <c r="I53" s="186">
        <f t="shared" si="19"/>
        <v>5415.9518300000009</v>
      </c>
      <c r="J53" s="186">
        <f t="shared" si="19"/>
        <v>-2652.0242700000003</v>
      </c>
      <c r="K53" s="187">
        <f t="shared" si="0"/>
        <v>7542.886979636547</v>
      </c>
      <c r="L53" s="186">
        <f t="shared" ref="L53:P53" si="20">SUM(L47:L51)</f>
        <v>2159.622730000001</v>
      </c>
      <c r="M53" s="186">
        <f t="shared" si="20"/>
        <v>1841.24702</v>
      </c>
      <c r="N53" s="186">
        <f t="shared" si="20"/>
        <v>32.554649999999995</v>
      </c>
      <c r="O53" s="186">
        <f t="shared" si="20"/>
        <v>0</v>
      </c>
      <c r="P53" s="186">
        <f t="shared" si="20"/>
        <v>-1873.8016700000001</v>
      </c>
      <c r="Q53" s="187">
        <f t="shared" si="1"/>
        <v>2159.622730000001</v>
      </c>
      <c r="R53" s="186">
        <f t="shared" si="19"/>
        <v>0</v>
      </c>
      <c r="S53" s="186">
        <f t="shared" si="19"/>
        <v>2596.7275200000013</v>
      </c>
      <c r="T53" s="188">
        <f t="shared" si="2"/>
        <v>7105.7821896365467</v>
      </c>
      <c r="U53" s="11"/>
    </row>
    <row r="54" spans="1:21" s="172" customFormat="1" ht="9.9499999999999993" customHeight="1" x14ac:dyDescent="0.2">
      <c r="A54" s="178"/>
      <c r="B54" s="179"/>
      <c r="C54" s="189" t="s">
        <v>167</v>
      </c>
      <c r="D54" s="195"/>
      <c r="E54" s="195"/>
      <c r="F54" s="195"/>
      <c r="G54" s="195"/>
      <c r="H54" s="195"/>
      <c r="I54" s="195"/>
      <c r="J54" s="195"/>
      <c r="K54" s="191">
        <f t="shared" si="0"/>
        <v>0</v>
      </c>
      <c r="L54" s="195"/>
      <c r="M54" s="195"/>
      <c r="N54" s="195"/>
      <c r="O54" s="195"/>
      <c r="P54" s="195"/>
      <c r="Q54" s="191">
        <f t="shared" si="1"/>
        <v>0</v>
      </c>
      <c r="R54" s="190"/>
      <c r="S54" s="192"/>
      <c r="T54" s="193">
        <f t="shared" si="2"/>
        <v>0</v>
      </c>
      <c r="U54" s="11"/>
    </row>
    <row r="55" spans="1:21" s="172" customFormat="1" ht="18" customHeight="1" x14ac:dyDescent="0.2">
      <c r="A55" s="178"/>
      <c r="B55" s="194" t="s">
        <v>23</v>
      </c>
      <c r="C55" s="189" t="s">
        <v>194</v>
      </c>
      <c r="D55" s="190">
        <v>81.092819999999975</v>
      </c>
      <c r="E55" s="190">
        <v>0</v>
      </c>
      <c r="F55" s="190">
        <v>0</v>
      </c>
      <c r="G55" s="190">
        <v>0</v>
      </c>
      <c r="H55" s="190">
        <v>0</v>
      </c>
      <c r="I55" s="190">
        <v>0</v>
      </c>
      <c r="J55" s="190">
        <v>0</v>
      </c>
      <c r="K55" s="191">
        <f t="shared" si="0"/>
        <v>81.092819999999975</v>
      </c>
      <c r="L55" s="190">
        <v>0</v>
      </c>
      <c r="M55" s="190">
        <v>0</v>
      </c>
      <c r="N55" s="190">
        <v>0</v>
      </c>
      <c r="O55" s="190">
        <v>0</v>
      </c>
      <c r="P55" s="190">
        <v>0</v>
      </c>
      <c r="Q55" s="191">
        <f t="shared" si="1"/>
        <v>0</v>
      </c>
      <c r="R55" s="190"/>
      <c r="S55" s="192"/>
      <c r="T55" s="193">
        <f t="shared" si="2"/>
        <v>81.092819999999975</v>
      </c>
      <c r="U55" s="11"/>
    </row>
    <row r="56" spans="1:21" s="172" customFormat="1" ht="18" customHeight="1" x14ac:dyDescent="0.2">
      <c r="A56" s="178"/>
      <c r="B56" s="194" t="s">
        <v>195</v>
      </c>
      <c r="C56" s="189" t="s">
        <v>196</v>
      </c>
      <c r="D56" s="190">
        <v>0</v>
      </c>
      <c r="E56" s="190">
        <v>0</v>
      </c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1">
        <f t="shared" si="0"/>
        <v>0</v>
      </c>
      <c r="L56" s="190">
        <v>0</v>
      </c>
      <c r="M56" s="190">
        <v>0</v>
      </c>
      <c r="N56" s="190">
        <v>0</v>
      </c>
      <c r="O56" s="190">
        <v>0</v>
      </c>
      <c r="P56" s="190">
        <v>0</v>
      </c>
      <c r="Q56" s="191">
        <f t="shared" si="1"/>
        <v>0</v>
      </c>
      <c r="R56" s="190"/>
      <c r="S56" s="192"/>
      <c r="T56" s="193">
        <f t="shared" si="2"/>
        <v>0</v>
      </c>
      <c r="U56" s="11"/>
    </row>
    <row r="57" spans="1:21" s="172" customFormat="1" ht="9.9499999999999993" customHeight="1" x14ac:dyDescent="0.2">
      <c r="A57" s="178"/>
      <c r="B57" s="194"/>
      <c r="C57" s="189" t="s">
        <v>167</v>
      </c>
      <c r="D57" s="195"/>
      <c r="E57" s="195"/>
      <c r="F57" s="195"/>
      <c r="G57" s="195"/>
      <c r="H57" s="195"/>
      <c r="I57" s="195"/>
      <c r="J57" s="195"/>
      <c r="K57" s="191">
        <f t="shared" si="0"/>
        <v>0</v>
      </c>
      <c r="L57" s="195"/>
      <c r="M57" s="195"/>
      <c r="N57" s="195"/>
      <c r="O57" s="195"/>
      <c r="P57" s="195"/>
      <c r="Q57" s="191">
        <f t="shared" si="1"/>
        <v>0</v>
      </c>
      <c r="R57" s="190"/>
      <c r="S57" s="192"/>
      <c r="T57" s="193">
        <f t="shared" si="2"/>
        <v>0</v>
      </c>
      <c r="U57" s="11"/>
    </row>
    <row r="58" spans="1:21" s="172" customFormat="1" ht="54" customHeight="1" x14ac:dyDescent="0.2">
      <c r="A58" s="178"/>
      <c r="B58" s="194"/>
      <c r="C58" s="207" t="s">
        <v>197</v>
      </c>
      <c r="D58" s="186">
        <f>SUM(D53:D56)</f>
        <v>7623.979800000031</v>
      </c>
      <c r="E58" s="186">
        <f>SUM(E53:E56)</f>
        <v>-434.21507000000008</v>
      </c>
      <c r="F58" s="186">
        <f t="shared" ref="F58:S58" si="21">SUM(F53:F56)</f>
        <v>134.48534719730588</v>
      </c>
      <c r="G58" s="186">
        <f t="shared" si="21"/>
        <v>-2232.1742018247614</v>
      </c>
      <c r="H58" s="186">
        <f t="shared" si="21"/>
        <v>-232.02363573602867</v>
      </c>
      <c r="I58" s="186">
        <f t="shared" si="21"/>
        <v>5415.9518300000009</v>
      </c>
      <c r="J58" s="186">
        <f t="shared" si="21"/>
        <v>-2652.0242700000003</v>
      </c>
      <c r="K58" s="187">
        <f t="shared" si="0"/>
        <v>7623.9797996365469</v>
      </c>
      <c r="L58" s="186">
        <f t="shared" ref="L58:P58" si="22">SUM(L53:L56)</f>
        <v>2159.622730000001</v>
      </c>
      <c r="M58" s="186">
        <f t="shared" si="22"/>
        <v>1841.24702</v>
      </c>
      <c r="N58" s="186">
        <f t="shared" si="22"/>
        <v>32.554649999999995</v>
      </c>
      <c r="O58" s="186">
        <f t="shared" si="22"/>
        <v>0</v>
      </c>
      <c r="P58" s="186">
        <f t="shared" si="22"/>
        <v>-1873.8016700000001</v>
      </c>
      <c r="Q58" s="187">
        <f t="shared" si="1"/>
        <v>2159.622730000001</v>
      </c>
      <c r="R58" s="186">
        <f t="shared" si="21"/>
        <v>0</v>
      </c>
      <c r="S58" s="186">
        <f t="shared" si="21"/>
        <v>2596.7275200000013</v>
      </c>
      <c r="T58" s="188">
        <f t="shared" si="2"/>
        <v>7186.8750096365466</v>
      </c>
      <c r="U58" s="11"/>
    </row>
    <row r="59" spans="1:21" s="172" customFormat="1" ht="9.9499999999999993" customHeight="1" x14ac:dyDescent="0.2">
      <c r="A59" s="178"/>
      <c r="B59" s="194"/>
      <c r="C59" s="189"/>
      <c r="D59" s="195"/>
      <c r="E59" s="195"/>
      <c r="F59" s="195"/>
      <c r="G59" s="195"/>
      <c r="H59" s="195"/>
      <c r="I59" s="195"/>
      <c r="J59" s="195"/>
      <c r="K59" s="191">
        <f t="shared" si="0"/>
        <v>0</v>
      </c>
      <c r="L59" s="195"/>
      <c r="M59" s="195"/>
      <c r="N59" s="195"/>
      <c r="O59" s="195"/>
      <c r="P59" s="195"/>
      <c r="Q59" s="191">
        <f t="shared" si="1"/>
        <v>0</v>
      </c>
      <c r="R59" s="190"/>
      <c r="S59" s="192"/>
      <c r="T59" s="193">
        <f t="shared" si="2"/>
        <v>0</v>
      </c>
      <c r="U59" s="11"/>
    </row>
    <row r="60" spans="1:21" s="172" customFormat="1" ht="18" customHeight="1" x14ac:dyDescent="0.2">
      <c r="A60" s="178"/>
      <c r="B60" s="194" t="s">
        <v>198</v>
      </c>
      <c r="C60" s="189" t="s">
        <v>199</v>
      </c>
      <c r="D60" s="190">
        <v>0</v>
      </c>
      <c r="E60" s="190">
        <v>0</v>
      </c>
      <c r="F60" s="190">
        <v>0</v>
      </c>
      <c r="G60" s="190">
        <v>0</v>
      </c>
      <c r="H60" s="190">
        <v>0</v>
      </c>
      <c r="I60" s="190">
        <v>0</v>
      </c>
      <c r="J60" s="190">
        <v>0</v>
      </c>
      <c r="K60" s="191">
        <f t="shared" si="0"/>
        <v>0</v>
      </c>
      <c r="L60" s="190">
        <v>0</v>
      </c>
      <c r="M60" s="190">
        <v>0</v>
      </c>
      <c r="N60" s="190">
        <v>0</v>
      </c>
      <c r="O60" s="190">
        <v>0</v>
      </c>
      <c r="P60" s="190">
        <v>0</v>
      </c>
      <c r="Q60" s="191">
        <f t="shared" si="1"/>
        <v>0</v>
      </c>
      <c r="R60" s="190"/>
      <c r="S60" s="192"/>
      <c r="T60" s="193">
        <f t="shared" si="2"/>
        <v>0</v>
      </c>
      <c r="U60" s="11"/>
    </row>
    <row r="61" spans="1:21" s="172" customFormat="1" ht="18" customHeight="1" x14ac:dyDescent="0.2">
      <c r="A61" s="178"/>
      <c r="B61" s="194" t="s">
        <v>59</v>
      </c>
      <c r="C61" s="189" t="s">
        <v>200</v>
      </c>
      <c r="D61" s="190">
        <v>0</v>
      </c>
      <c r="E61" s="190">
        <v>0</v>
      </c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1">
        <f t="shared" si="0"/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1">
        <f t="shared" si="1"/>
        <v>0</v>
      </c>
      <c r="R61" s="190">
        <v>0</v>
      </c>
      <c r="S61" s="192">
        <v>0</v>
      </c>
      <c r="T61" s="193">
        <f t="shared" si="2"/>
        <v>0</v>
      </c>
      <c r="U61" s="11"/>
    </row>
    <row r="62" spans="1:21" s="172" customFormat="1" ht="9.9499999999999993" customHeight="1" x14ac:dyDescent="0.2">
      <c r="A62" s="178"/>
      <c r="B62" s="194"/>
      <c r="C62" s="189" t="s">
        <v>167</v>
      </c>
      <c r="D62" s="195"/>
      <c r="E62" s="195"/>
      <c r="F62" s="195"/>
      <c r="G62" s="195"/>
      <c r="H62" s="195"/>
      <c r="I62" s="195"/>
      <c r="J62" s="195"/>
      <c r="K62" s="191">
        <f t="shared" si="0"/>
        <v>0</v>
      </c>
      <c r="L62" s="195"/>
      <c r="M62" s="195"/>
      <c r="N62" s="195"/>
      <c r="O62" s="195"/>
      <c r="P62" s="195"/>
      <c r="Q62" s="191">
        <f t="shared" si="1"/>
        <v>0</v>
      </c>
      <c r="R62" s="190"/>
      <c r="S62" s="192"/>
      <c r="T62" s="193">
        <f t="shared" si="2"/>
        <v>0</v>
      </c>
      <c r="U62" s="11"/>
    </row>
    <row r="63" spans="1:21" s="172" customFormat="1" ht="18" customHeight="1" x14ac:dyDescent="0.2">
      <c r="A63" s="178"/>
      <c r="B63" s="179"/>
      <c r="C63" s="185" t="s">
        <v>56</v>
      </c>
      <c r="D63" s="186">
        <f>D58+D60+D61</f>
        <v>7623.979800000031</v>
      </c>
      <c r="E63" s="186">
        <f>E58+E60+E61</f>
        <v>-434.21507000000008</v>
      </c>
      <c r="F63" s="186">
        <f t="shared" ref="F63:S63" si="23">F58+F60+F61</f>
        <v>134.48534719730588</v>
      </c>
      <c r="G63" s="186">
        <f t="shared" si="23"/>
        <v>-2232.1742018247614</v>
      </c>
      <c r="H63" s="186">
        <f t="shared" si="23"/>
        <v>-232.02363573602867</v>
      </c>
      <c r="I63" s="186">
        <f t="shared" si="23"/>
        <v>5415.9518300000009</v>
      </c>
      <c r="J63" s="186">
        <f t="shared" si="23"/>
        <v>-2652.0242700000003</v>
      </c>
      <c r="K63" s="187">
        <f t="shared" si="0"/>
        <v>7623.9797996365469</v>
      </c>
      <c r="L63" s="186">
        <f t="shared" ref="L63:P63" si="24">L58+L60+L61</f>
        <v>2159.622730000001</v>
      </c>
      <c r="M63" s="186">
        <f t="shared" si="24"/>
        <v>1841.24702</v>
      </c>
      <c r="N63" s="186">
        <f t="shared" si="24"/>
        <v>32.554649999999995</v>
      </c>
      <c r="O63" s="186">
        <f t="shared" si="24"/>
        <v>0</v>
      </c>
      <c r="P63" s="186">
        <f t="shared" si="24"/>
        <v>-1873.8016700000001</v>
      </c>
      <c r="Q63" s="187">
        <f t="shared" si="1"/>
        <v>2159.622730000001</v>
      </c>
      <c r="R63" s="186">
        <f t="shared" si="23"/>
        <v>0</v>
      </c>
      <c r="S63" s="186">
        <f t="shared" si="23"/>
        <v>2596.7275200000013</v>
      </c>
      <c r="T63" s="188">
        <f t="shared" si="2"/>
        <v>7186.8750096365466</v>
      </c>
      <c r="U63" s="11"/>
    </row>
    <row r="64" spans="1:21" s="172" customFormat="1" ht="9.9499999999999993" customHeight="1" x14ac:dyDescent="0.2">
      <c r="A64" s="178"/>
      <c r="B64" s="179"/>
      <c r="C64" s="189" t="s">
        <v>167</v>
      </c>
      <c r="D64" s="195"/>
      <c r="E64" s="195"/>
      <c r="F64" s="195"/>
      <c r="G64" s="195"/>
      <c r="H64" s="195"/>
      <c r="I64" s="195"/>
      <c r="J64" s="195"/>
      <c r="K64" s="191">
        <f t="shared" si="0"/>
        <v>0</v>
      </c>
      <c r="L64" s="195"/>
      <c r="M64" s="195"/>
      <c r="N64" s="195"/>
      <c r="O64" s="195"/>
      <c r="P64" s="195"/>
      <c r="Q64" s="191">
        <f t="shared" si="1"/>
        <v>0</v>
      </c>
      <c r="R64" s="190"/>
      <c r="S64" s="192"/>
      <c r="T64" s="193">
        <f t="shared" si="2"/>
        <v>0</v>
      </c>
      <c r="U64" s="11"/>
    </row>
    <row r="65" spans="1:21" s="172" customFormat="1" ht="18" customHeight="1" x14ac:dyDescent="0.2">
      <c r="A65" s="197"/>
      <c r="B65" s="208"/>
      <c r="C65" s="209" t="s">
        <v>201</v>
      </c>
      <c r="D65" s="210">
        <f t="shared" ref="D65:H65" si="25">D19+D23+D24+D25+D27+SUM(D31:D43)+D55+D56+D26</f>
        <v>15237.599890000034</v>
      </c>
      <c r="E65" s="210">
        <f t="shared" ref="E65" si="26">E19+E23+E24+E25+E27+SUM(E31:E43)+E55+E56+E26</f>
        <v>-434.21507000000008</v>
      </c>
      <c r="F65" s="210">
        <f t="shared" si="25"/>
        <v>10.851051777069415</v>
      </c>
      <c r="G65" s="210">
        <f t="shared" si="25"/>
        <v>-2230.1530685827174</v>
      </c>
      <c r="H65" s="210">
        <f t="shared" si="25"/>
        <v>-181.43497694585341</v>
      </c>
      <c r="I65" s="210">
        <f t="shared" ref="I65:J65" si="27">I19+I23+I24+I25+I27+SUM(I31:I43)+I55+I56+I26</f>
        <v>5415.9518300000009</v>
      </c>
      <c r="J65" s="210">
        <f t="shared" si="27"/>
        <v>-2652.0242700000003</v>
      </c>
      <c r="K65" s="210">
        <f t="shared" si="0"/>
        <v>15166.575386248534</v>
      </c>
      <c r="L65" s="210">
        <f t="shared" ref="L65:P65" si="28">L19+L23+L24+L25+L27+SUM(L31:L43)+L55+L56+L26</f>
        <v>2147.3105900000014</v>
      </c>
      <c r="M65" s="210">
        <f t="shared" si="28"/>
        <v>24.984520000000032</v>
      </c>
      <c r="N65" s="210">
        <f t="shared" si="28"/>
        <v>-19.28</v>
      </c>
      <c r="O65" s="210">
        <f t="shared" si="28"/>
        <v>0</v>
      </c>
      <c r="P65" s="210">
        <f t="shared" si="28"/>
        <v>-1873.8016700000001</v>
      </c>
      <c r="Q65" s="210">
        <f t="shared" si="1"/>
        <v>279.21344000000113</v>
      </c>
      <c r="R65" s="210">
        <f>R19+R23+R24+R25+R27+SUM(R31:R43)+R55+R56+R26</f>
        <v>0</v>
      </c>
      <c r="S65" s="210">
        <f>S19+S23+S24+S25+S27+SUM(S31:S43)+S55+S56+S26</f>
        <v>2596.7275200000013</v>
      </c>
      <c r="T65" s="210">
        <f t="shared" si="2"/>
        <v>12849.061306248535</v>
      </c>
      <c r="U65" s="201"/>
    </row>
    <row r="66" spans="1:21" s="172" customFormat="1" ht="9.9499999999999993" customHeight="1" x14ac:dyDescent="0.2">
      <c r="A66" s="178"/>
      <c r="B66" s="208"/>
      <c r="C66" s="189"/>
      <c r="D66" s="195"/>
      <c r="E66" s="195"/>
      <c r="F66" s="195"/>
      <c r="G66" s="195"/>
      <c r="H66" s="195"/>
      <c r="I66" s="195"/>
      <c r="J66" s="195"/>
      <c r="K66" s="191">
        <f t="shared" si="0"/>
        <v>0</v>
      </c>
      <c r="L66" s="195"/>
      <c r="M66" s="195"/>
      <c r="N66" s="195"/>
      <c r="O66" s="195"/>
      <c r="P66" s="195"/>
      <c r="Q66" s="191">
        <f t="shared" si="1"/>
        <v>0</v>
      </c>
      <c r="R66" s="190"/>
      <c r="S66" s="192"/>
      <c r="T66" s="193">
        <f t="shared" si="2"/>
        <v>0</v>
      </c>
      <c r="U66" s="11"/>
    </row>
    <row r="67" spans="1:21" s="172" customFormat="1" ht="18" customHeight="1" x14ac:dyDescent="0.2">
      <c r="A67" s="197"/>
      <c r="B67" s="208"/>
      <c r="C67" s="209" t="s">
        <v>202</v>
      </c>
      <c r="D67" s="210">
        <v>1335.8411699999997</v>
      </c>
      <c r="E67" s="210">
        <v>48.055810000000015</v>
      </c>
      <c r="F67" s="210">
        <v>2.0347303214540413</v>
      </c>
      <c r="G67" s="210">
        <v>4.6048048560363402</v>
      </c>
      <c r="H67" s="210">
        <v>0</v>
      </c>
      <c r="I67" s="210">
        <v>0</v>
      </c>
      <c r="J67" s="210">
        <v>0</v>
      </c>
      <c r="K67" s="210">
        <f t="shared" si="0"/>
        <v>1390.5365151774899</v>
      </c>
      <c r="L67" s="210">
        <v>1.7389000000000001</v>
      </c>
      <c r="M67" s="210">
        <v>0</v>
      </c>
      <c r="N67" s="210">
        <v>0</v>
      </c>
      <c r="O67" s="210">
        <v>0</v>
      </c>
      <c r="P67" s="210">
        <v>0</v>
      </c>
      <c r="Q67" s="210">
        <f t="shared" si="1"/>
        <v>1.7389000000000001</v>
      </c>
      <c r="R67" s="210">
        <v>0</v>
      </c>
      <c r="S67" s="211">
        <v>0</v>
      </c>
      <c r="T67" s="212">
        <f t="shared" si="2"/>
        <v>1392.27541517749</v>
      </c>
      <c r="U67" s="201"/>
    </row>
    <row r="68" spans="1:21" s="172" customFormat="1" ht="9.9499999999999993" customHeight="1" x14ac:dyDescent="0.2">
      <c r="A68" s="178"/>
      <c r="B68" s="208"/>
      <c r="C68" s="189"/>
      <c r="D68" s="195"/>
      <c r="E68" s="195"/>
      <c r="F68" s="195"/>
      <c r="G68" s="195"/>
      <c r="H68" s="195"/>
      <c r="I68" s="195"/>
      <c r="J68" s="195"/>
      <c r="K68" s="191">
        <f t="shared" si="0"/>
        <v>0</v>
      </c>
      <c r="L68" s="195"/>
      <c r="M68" s="195"/>
      <c r="N68" s="195"/>
      <c r="O68" s="195"/>
      <c r="P68" s="195"/>
      <c r="Q68" s="191">
        <f t="shared" si="1"/>
        <v>0</v>
      </c>
      <c r="R68" s="190"/>
      <c r="S68" s="192"/>
      <c r="T68" s="193">
        <f t="shared" si="2"/>
        <v>0</v>
      </c>
      <c r="U68" s="11"/>
    </row>
    <row r="69" spans="1:21" s="172" customFormat="1" ht="18" customHeight="1" x14ac:dyDescent="0.2">
      <c r="A69" s="197"/>
      <c r="B69" s="208"/>
      <c r="C69" s="209" t="s">
        <v>203</v>
      </c>
      <c r="D69" s="210">
        <v>1144.7790299999999</v>
      </c>
      <c r="E69" s="210">
        <v>6.7114799999999999</v>
      </c>
      <c r="F69" s="210">
        <v>0</v>
      </c>
      <c r="G69" s="210">
        <v>7.3213629854803504</v>
      </c>
      <c r="H69" s="210">
        <v>0</v>
      </c>
      <c r="I69" s="210">
        <v>0</v>
      </c>
      <c r="J69" s="210">
        <v>0</v>
      </c>
      <c r="K69" s="210">
        <f t="shared" si="0"/>
        <v>1158.8118729854802</v>
      </c>
      <c r="L69" s="210">
        <v>0</v>
      </c>
      <c r="M69" s="210">
        <v>0</v>
      </c>
      <c r="N69" s="210">
        <v>0</v>
      </c>
      <c r="O69" s="210">
        <v>0</v>
      </c>
      <c r="P69" s="210">
        <v>0</v>
      </c>
      <c r="Q69" s="210">
        <f t="shared" si="1"/>
        <v>0</v>
      </c>
      <c r="R69" s="210">
        <v>0</v>
      </c>
      <c r="S69" s="211">
        <v>0</v>
      </c>
      <c r="T69" s="212">
        <f t="shared" si="2"/>
        <v>1158.8118729854802</v>
      </c>
      <c r="U69" s="201"/>
    </row>
    <row r="70" spans="1:21" s="172" customFormat="1" ht="9.9499999999999993" customHeight="1" x14ac:dyDescent="0.2">
      <c r="A70" s="178"/>
      <c r="B70" s="208"/>
      <c r="C70" s="189"/>
      <c r="D70" s="195"/>
      <c r="E70" s="195"/>
      <c r="F70" s="195"/>
      <c r="G70" s="195"/>
      <c r="H70" s="195"/>
      <c r="I70" s="195"/>
      <c r="J70" s="195"/>
      <c r="K70" s="191">
        <f t="shared" si="0"/>
        <v>0</v>
      </c>
      <c r="L70" s="195"/>
      <c r="M70" s="195"/>
      <c r="N70" s="195"/>
      <c r="O70" s="195"/>
      <c r="P70" s="195"/>
      <c r="Q70" s="191">
        <f t="shared" si="1"/>
        <v>0</v>
      </c>
      <c r="R70" s="190"/>
      <c r="S70" s="192"/>
      <c r="T70" s="193">
        <f t="shared" si="2"/>
        <v>0</v>
      </c>
      <c r="U70" s="11"/>
    </row>
    <row r="71" spans="1:21" s="172" customFormat="1" ht="18" customHeight="1" x14ac:dyDescent="0.2">
      <c r="A71" s="197"/>
      <c r="B71" s="208"/>
      <c r="C71" s="209" t="s">
        <v>204</v>
      </c>
      <c r="D71" s="210">
        <f>D65+D67+D69</f>
        <v>17718.220090000035</v>
      </c>
      <c r="E71" s="210">
        <f>E65+E67+E69</f>
        <v>-379.44778000000008</v>
      </c>
      <c r="F71" s="210">
        <f t="shared" ref="F71:S71" si="29">F65+F67+F69</f>
        <v>12.885782098523457</v>
      </c>
      <c r="G71" s="210">
        <f t="shared" si="29"/>
        <v>-2218.2269007412006</v>
      </c>
      <c r="H71" s="210">
        <f t="shared" si="29"/>
        <v>-181.43497694585341</v>
      </c>
      <c r="I71" s="210">
        <f t="shared" si="29"/>
        <v>5415.9518300000009</v>
      </c>
      <c r="J71" s="210">
        <f t="shared" si="29"/>
        <v>-2652.0242700000003</v>
      </c>
      <c r="K71" s="210">
        <f t="shared" si="0"/>
        <v>17715.923774411509</v>
      </c>
      <c r="L71" s="210">
        <f t="shared" ref="L71:P71" si="30">L65+L67+L69</f>
        <v>2149.0494900000012</v>
      </c>
      <c r="M71" s="210">
        <f t="shared" si="30"/>
        <v>24.984520000000032</v>
      </c>
      <c r="N71" s="210">
        <f t="shared" si="30"/>
        <v>-19.28</v>
      </c>
      <c r="O71" s="210">
        <f t="shared" si="30"/>
        <v>0</v>
      </c>
      <c r="P71" s="210">
        <f t="shared" si="30"/>
        <v>-1873.8016700000001</v>
      </c>
      <c r="Q71" s="210">
        <f t="shared" si="1"/>
        <v>280.95234000000096</v>
      </c>
      <c r="R71" s="210">
        <f t="shared" si="29"/>
        <v>0</v>
      </c>
      <c r="S71" s="210">
        <f t="shared" si="29"/>
        <v>2596.7275200000013</v>
      </c>
      <c r="T71" s="210">
        <f t="shared" si="2"/>
        <v>15400.148594411508</v>
      </c>
      <c r="U71" s="201"/>
    </row>
    <row r="72" spans="1:21" s="172" customFormat="1" ht="9.9499999999999993" customHeight="1" thickBot="1" x14ac:dyDescent="0.25">
      <c r="A72" s="178"/>
      <c r="B72" s="208"/>
      <c r="C72" s="213" t="s">
        <v>167</v>
      </c>
      <c r="D72" s="214"/>
      <c r="E72" s="214"/>
      <c r="F72" s="214"/>
      <c r="G72" s="214"/>
      <c r="H72" s="214"/>
      <c r="I72" s="214"/>
      <c r="J72" s="214"/>
      <c r="K72" s="215"/>
      <c r="L72" s="214"/>
      <c r="M72" s="214"/>
      <c r="N72" s="214"/>
      <c r="O72" s="214"/>
      <c r="P72" s="214"/>
      <c r="Q72" s="215"/>
      <c r="R72" s="214"/>
      <c r="S72" s="216"/>
      <c r="T72" s="217">
        <f t="shared" si="2"/>
        <v>0</v>
      </c>
      <c r="U72" s="11"/>
    </row>
    <row r="73" spans="1:21" s="160" customFormat="1" ht="18" customHeight="1" x14ac:dyDescent="0.2">
      <c r="A73" s="218"/>
      <c r="B73" s="208"/>
      <c r="C73" s="170" t="s">
        <v>167</v>
      </c>
      <c r="D73" s="170"/>
      <c r="E73" s="170"/>
      <c r="F73" s="170"/>
      <c r="G73" s="170"/>
      <c r="H73" s="170"/>
      <c r="I73" s="170"/>
      <c r="J73" s="170"/>
      <c r="K73" s="219"/>
      <c r="L73" s="170"/>
      <c r="M73" s="170"/>
      <c r="N73" s="170"/>
      <c r="O73" s="170"/>
      <c r="P73" s="170"/>
      <c r="Q73" s="219"/>
      <c r="R73" s="170"/>
      <c r="S73" s="170"/>
      <c r="T73" s="220"/>
      <c r="U73" s="170"/>
    </row>
  </sheetData>
  <mergeCells count="7">
    <mergeCell ref="T2:T3"/>
    <mergeCell ref="C6:C8"/>
    <mergeCell ref="K6:K8"/>
    <mergeCell ref="Q6:Q8"/>
    <mergeCell ref="T6:T8"/>
    <mergeCell ref="R7:R8"/>
    <mergeCell ref="S7:S8"/>
  </mergeCells>
  <printOptions horizontalCentered="1"/>
  <pageMargins left="0" right="0" top="0.31496062992125984" bottom="0.39370078740157483" header="0.31496062992125984" footer="0.27559055118110237"/>
  <pageSetup paperSize="9" scale="61" fitToHeight="2" orientation="landscape" r:id="rId1"/>
  <headerFooter alignWithMargins="0">
    <oddFooter>&amp;L&amp;"Calibri,Regular"&amp;8&amp;Z&amp;F - &amp;A&amp;R&amp;"Calibri,Regular"&amp;8&amp;D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6</vt:i4>
      </vt:variant>
    </vt:vector>
  </HeadingPairs>
  <TitlesOfParts>
    <vt:vector size="15" baseType="lpstr">
      <vt:lpstr>balance sheet pro forma</vt:lpstr>
      <vt:lpstr>statement of cash flows pro for</vt:lpstr>
      <vt:lpstr>income statement pro forma</vt:lpstr>
      <vt:lpstr>managerial EBITDA pro forma</vt:lpstr>
      <vt:lpstr>Equivalência</vt:lpstr>
      <vt:lpstr>DRE</vt:lpstr>
      <vt:lpstr>DFC</vt:lpstr>
      <vt:lpstr>Resultado 2020</vt:lpstr>
      <vt:lpstr>Resultado 2019</vt:lpstr>
      <vt:lpstr>DFC!Area_de_impressao</vt:lpstr>
      <vt:lpstr>DRE!Area_de_impressao</vt:lpstr>
      <vt:lpstr>'Resultado 2019'!Area_de_impressao</vt:lpstr>
      <vt:lpstr>'Resultado 2020'!Area_de_impressao</vt:lpstr>
      <vt:lpstr>'Resultado 2019'!Titulos_de_impressao</vt:lpstr>
      <vt:lpstr>'Resultado 2020'!Titulos_de_impressao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2020-07-27T22:56:14Z</dcterms:created>
  <dcterms:modified xsi:type="dcterms:W3CDTF">2020-11-19T21:50:38Z</dcterms:modified>
</cp:coreProperties>
</file>